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C23" i="1"/>
  <c r="BC18"/>
  <c r="BC13"/>
  <c r="BC12"/>
  <c r="O22" l="1"/>
  <c r="N22"/>
  <c r="M22"/>
  <c r="U22" s="1"/>
  <c r="AE22" l="1"/>
  <c r="AW22" s="1"/>
  <c r="AD22"/>
  <c r="AV22" s="1"/>
  <c r="AC22"/>
  <c r="AU22" s="1"/>
  <c r="AB22" l="1"/>
  <c r="AT22" s="1"/>
  <c r="AA22"/>
  <c r="AS22" s="1"/>
  <c r="I16"/>
  <c r="W16" s="1"/>
  <c r="AO16" s="1"/>
  <c r="L23"/>
  <c r="N23" s="1"/>
  <c r="Q23" s="1"/>
  <c r="S23" s="1"/>
  <c r="K23"/>
  <c r="M23" s="1"/>
  <c r="J23"/>
  <c r="X23" s="1"/>
  <c r="I23"/>
  <c r="W23" s="1"/>
  <c r="L19"/>
  <c r="N19" s="1"/>
  <c r="Q19" s="1"/>
  <c r="S19" s="1"/>
  <c r="K19"/>
  <c r="M19" s="1"/>
  <c r="J19"/>
  <c r="I19"/>
  <c r="W19" s="1"/>
  <c r="L18"/>
  <c r="J18"/>
  <c r="I18"/>
  <c r="L17"/>
  <c r="J17"/>
  <c r="I17"/>
  <c r="M16" s="1"/>
  <c r="O16" s="1"/>
  <c r="P16" s="1"/>
  <c r="R16" s="1"/>
  <c r="T16" s="1"/>
  <c r="L16"/>
  <c r="N16" s="1"/>
  <c r="Q16" s="1"/>
  <c r="S16" s="1"/>
  <c r="K16"/>
  <c r="Y16" s="1"/>
  <c r="AA16" s="1"/>
  <c r="J16"/>
  <c r="X16" s="1"/>
  <c r="L15"/>
  <c r="N15" s="1"/>
  <c r="Q15" s="1"/>
  <c r="S15" s="1"/>
  <c r="K15"/>
  <c r="J15"/>
  <c r="X15" s="1"/>
  <c r="I15"/>
  <c r="M15" s="1"/>
  <c r="O15" s="1"/>
  <c r="P15" s="1"/>
  <c r="R15" s="1"/>
  <c r="T15" s="1"/>
  <c r="L14"/>
  <c r="N14" s="1"/>
  <c r="Q14" s="1"/>
  <c r="S14" s="1"/>
  <c r="K14"/>
  <c r="J14"/>
  <c r="X14" s="1"/>
  <c r="I14"/>
  <c r="M14" s="1"/>
  <c r="O14" s="1"/>
  <c r="P14" s="1"/>
  <c r="R14" s="1"/>
  <c r="T14" s="1"/>
  <c r="L13"/>
  <c r="N13" s="1"/>
  <c r="Q13" s="1"/>
  <c r="S13" s="1"/>
  <c r="K13"/>
  <c r="J13"/>
  <c r="X13" s="1"/>
  <c r="AP13" s="1"/>
  <c r="AP14" s="1"/>
  <c r="I13"/>
  <c r="M13" s="1"/>
  <c r="O13" s="1"/>
  <c r="P13" s="1"/>
  <c r="R13" s="1"/>
  <c r="T13" s="1"/>
  <c r="L12"/>
  <c r="N12" s="1"/>
  <c r="Q12" s="1"/>
  <c r="S12" s="1"/>
  <c r="K12"/>
  <c r="J12"/>
  <c r="X12" s="1"/>
  <c r="AP12" s="1"/>
  <c r="I12"/>
  <c r="M12" s="1"/>
  <c r="O12" s="1"/>
  <c r="P12" s="1"/>
  <c r="R12" s="1"/>
  <c r="T12" s="1"/>
  <c r="AU16" l="1"/>
  <c r="AQ16"/>
  <c r="AS16"/>
  <c r="W14"/>
  <c r="Y14" s="1"/>
  <c r="AA14" s="1"/>
  <c r="AD14" s="1"/>
  <c r="AF14" s="1"/>
  <c r="AH14" s="1"/>
  <c r="AD16"/>
  <c r="AC16"/>
  <c r="AC19"/>
  <c r="AF19" s="1"/>
  <c r="AA19"/>
  <c r="AD19"/>
  <c r="AH19" s="1"/>
  <c r="M24"/>
  <c r="Z12"/>
  <c r="Y19"/>
  <c r="AQ19" s="1"/>
  <c r="I24"/>
  <c r="J24"/>
  <c r="Z14"/>
  <c r="AB14" s="1"/>
  <c r="AE14" s="1"/>
  <c r="AG14" s="1"/>
  <c r="L24"/>
  <c r="W13"/>
  <c r="Y13" s="1"/>
  <c r="AA13" s="1"/>
  <c r="AD13" s="1"/>
  <c r="AF13" s="1"/>
  <c r="AH13" s="1"/>
  <c r="Z13"/>
  <c r="AB13" s="1"/>
  <c r="AE13" s="1"/>
  <c r="AG13" s="1"/>
  <c r="W15"/>
  <c r="Y15" s="1"/>
  <c r="AA15" s="1"/>
  <c r="AC15" s="1"/>
  <c r="Z15"/>
  <c r="AB15" s="1"/>
  <c r="AE15" s="1"/>
  <c r="AG15" s="1"/>
  <c r="Z16"/>
  <c r="AB16" s="1"/>
  <c r="AE16" s="1"/>
  <c r="AG16" s="1"/>
  <c r="Z19"/>
  <c r="Z23"/>
  <c r="AR23" s="1"/>
  <c r="P19"/>
  <c r="R19" s="1"/>
  <c r="T19" s="1"/>
  <c r="O19"/>
  <c r="P23"/>
  <c r="O23"/>
  <c r="R23" s="1"/>
  <c r="T23" s="1"/>
  <c r="AJ14"/>
  <c r="AJ15"/>
  <c r="AP15" s="1"/>
  <c r="AC13" l="1"/>
  <c r="AD15"/>
  <c r="AF15" s="1"/>
  <c r="AH15" s="1"/>
  <c r="AB19"/>
  <c r="AE19" s="1"/>
  <c r="AG19" s="1"/>
  <c r="AR19"/>
  <c r="AT19" s="1"/>
  <c r="AV19"/>
  <c r="AI22"/>
  <c r="AC14"/>
  <c r="O24"/>
  <c r="AB12"/>
  <c r="Z24"/>
  <c r="AH16"/>
  <c r="AF16"/>
  <c r="T24"/>
  <c r="S24"/>
  <c r="R24"/>
  <c r="Q24"/>
  <c r="P24"/>
  <c r="N24"/>
  <c r="K24"/>
  <c r="Y23"/>
  <c r="AP23"/>
  <c r="AO23"/>
  <c r="U23"/>
  <c r="AE20"/>
  <c r="AW20" s="1"/>
  <c r="AD20"/>
  <c r="AV20" s="1"/>
  <c r="AC20"/>
  <c r="AU20" s="1"/>
  <c r="AB20"/>
  <c r="AT20" s="1"/>
  <c r="AA20"/>
  <c r="AS20" s="1"/>
  <c r="U20"/>
  <c r="W20"/>
  <c r="X21"/>
  <c r="U16"/>
  <c r="U12"/>
  <c r="U14"/>
  <c r="U13"/>
  <c r="X19"/>
  <c r="X18"/>
  <c r="X17"/>
  <c r="W18"/>
  <c r="AO18" s="1"/>
  <c r="W17"/>
  <c r="AO17" s="1"/>
  <c r="AO14"/>
  <c r="W12"/>
  <c r="AQ18" l="1"/>
  <c r="AQ17"/>
  <c r="AS17"/>
  <c r="BA20"/>
  <c r="BC20" s="1"/>
  <c r="BA22"/>
  <c r="BC22" s="1"/>
  <c r="AO12"/>
  <c r="Y12"/>
  <c r="Y24" s="1"/>
  <c r="W24"/>
  <c r="AE12"/>
  <c r="X24"/>
  <c r="AQ23"/>
  <c r="AB23"/>
  <c r="AA23"/>
  <c r="AT23"/>
  <c r="AI20"/>
  <c r="AG12" l="1"/>
  <c r="AA12"/>
  <c r="AQ12"/>
  <c r="AE23"/>
  <c r="AW23" s="1"/>
  <c r="AC23"/>
  <c r="AS23"/>
  <c r="AI15"/>
  <c r="AZ14"/>
  <c r="AS13"/>
  <c r="AI19"/>
  <c r="AI18"/>
  <c r="AI13"/>
  <c r="U19"/>
  <c r="U18"/>
  <c r="U17"/>
  <c r="AI17"/>
  <c r="AE21"/>
  <c r="AW21" s="1"/>
  <c r="AD21"/>
  <c r="AC21"/>
  <c r="AB21"/>
  <c r="AT21" s="1"/>
  <c r="AA21"/>
  <c r="AS21" s="1"/>
  <c r="H24"/>
  <c r="U21"/>
  <c r="AZ13"/>
  <c r="AY12"/>
  <c r="AX13"/>
  <c r="AW12"/>
  <c r="AV13"/>
  <c r="AT13"/>
  <c r="AT12"/>
  <c r="AS14"/>
  <c r="AQ13" s="1"/>
  <c r="AQ14" s="1"/>
  <c r="AS12"/>
  <c r="AR12"/>
  <c r="AI16"/>
  <c r="AI14"/>
  <c r="U15"/>
  <c r="AB24" l="1"/>
  <c r="AY23"/>
  <c r="AE24"/>
  <c r="AA24"/>
  <c r="AC12"/>
  <c r="AD12"/>
  <c r="U24"/>
  <c r="AD23"/>
  <c r="AG23"/>
  <c r="AG24" s="1"/>
  <c r="AU23"/>
  <c r="AV23"/>
  <c r="AX23" s="1"/>
  <c r="AZ23" s="1"/>
  <c r="AR13"/>
  <c r="AU13"/>
  <c r="AW13"/>
  <c r="AY13"/>
  <c r="AO13"/>
  <c r="AO15"/>
  <c r="AY14"/>
  <c r="AI21"/>
  <c r="AX14"/>
  <c r="AR14"/>
  <c r="AT14"/>
  <c r="AV14"/>
  <c r="AU14"/>
  <c r="AW14"/>
  <c r="AC24" l="1"/>
  <c r="AU12"/>
  <c r="AF12"/>
  <c r="AD24"/>
  <c r="AV12"/>
  <c r="AF23"/>
  <c r="AR15"/>
  <c r="AY15"/>
  <c r="AW15"/>
  <c r="AU15"/>
  <c r="AZ15"/>
  <c r="AX15"/>
  <c r="AS15"/>
  <c r="AV15"/>
  <c r="AT15"/>
  <c r="BA14" l="1"/>
  <c r="BC14" s="1"/>
  <c r="AF24"/>
  <c r="AH12"/>
  <c r="AZ12" s="1"/>
  <c r="AX12"/>
  <c r="AI12"/>
  <c r="AH23"/>
  <c r="AP16"/>
  <c r="AQ15"/>
  <c r="AV16"/>
  <c r="AT16"/>
  <c r="AY16"/>
  <c r="AW16"/>
  <c r="AZ16"/>
  <c r="AX16"/>
  <c r="AR16"/>
  <c r="BA15" l="1"/>
  <c r="BC15" s="1"/>
  <c r="BA16"/>
  <c r="BC16" s="1"/>
  <c r="AH24"/>
  <c r="AI23"/>
  <c r="AI24" s="1"/>
  <c r="AP17"/>
  <c r="AZ17"/>
  <c r="AW17"/>
  <c r="AT17"/>
  <c r="AR17"/>
  <c r="AV17"/>
  <c r="AU17"/>
  <c r="AY17"/>
  <c r="AX17"/>
  <c r="BA17" l="1"/>
  <c r="BC17" s="1"/>
  <c r="AP18"/>
  <c r="AY18"/>
  <c r="AZ18"/>
  <c r="AX18"/>
  <c r="AT18"/>
  <c r="AT24" s="1"/>
  <c r="AR18"/>
  <c r="AR24" s="1"/>
  <c r="AV18"/>
  <c r="AW18"/>
  <c r="AS18"/>
  <c r="AU18"/>
  <c r="AP19" l="1"/>
  <c r="AO19"/>
  <c r="AZ19"/>
  <c r="AX19"/>
  <c r="AU19"/>
  <c r="AS19"/>
  <c r="AY19"/>
  <c r="AY24" s="1"/>
  <c r="AW19"/>
  <c r="AW24" s="1"/>
  <c r="BA19" l="1"/>
  <c r="BC19" s="1"/>
  <c r="AP21"/>
  <c r="AV21"/>
  <c r="AU21"/>
  <c r="BA21" l="1"/>
  <c r="BB30"/>
  <c r="BC21" l="1"/>
  <c r="BC24" s="1"/>
  <c r="BC30"/>
  <c r="BA24"/>
</calcChain>
</file>

<file path=xl/sharedStrings.xml><?xml version="1.0" encoding="utf-8"?>
<sst xmlns="http://schemas.openxmlformats.org/spreadsheetml/2006/main" count="88" uniqueCount="45">
  <si>
    <t>№ п/п</t>
  </si>
  <si>
    <t>№ маршрута</t>
  </si>
  <si>
    <t>Пункт назначения</t>
  </si>
  <si>
    <t>Вместимость, чел.</t>
  </si>
  <si>
    <t>Количество рейсов в день</t>
  </si>
  <si>
    <t>Протяженность маршрута (км)</t>
  </si>
  <si>
    <t>2(1)</t>
  </si>
  <si>
    <t>Центр-ДРСП</t>
  </si>
  <si>
    <t>2(2)</t>
  </si>
  <si>
    <t>2(3)</t>
  </si>
  <si>
    <t>2(4)</t>
  </si>
  <si>
    <t>Количество рейсов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</si>
  <si>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</si>
  <si>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</si>
  <si>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</si>
  <si>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</si>
  <si>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</si>
  <si>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</si>
  <si>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</si>
  <si>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</si>
  <si>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</si>
  <si>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</si>
  <si>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</si>
  <si>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</si>
  <si>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</si>
  <si>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Пробег с пассажирами, км</t>
  </si>
  <si>
    <t>Сумма субсидий, руб.</t>
  </si>
  <si>
    <t>Малая-п.Бе-зымянный</t>
  </si>
  <si>
    <t>Центр-СПТУ-62</t>
  </si>
  <si>
    <t>п.Южный-ж/д вокзал</t>
  </si>
  <si>
    <t>п.Горняк-сельмаш</t>
  </si>
  <si>
    <t>ИТОГО:</t>
  </si>
  <si>
    <t>Центр-Сады ГРЭС</t>
  </si>
  <si>
    <t>DAEWOO</t>
  </si>
  <si>
    <t>HYUNDAI</t>
  </si>
  <si>
    <t xml:space="preserve"> −</t>
  </si>
  <si>
    <t>ПАЗ</t>
  </si>
  <si>
    <t>Норма субси-дирования,                              руб. на 1 км</t>
  </si>
  <si>
    <t>Центр - Горсады</t>
  </si>
  <si>
    <t>Автобаза №2-вещевой рынок</t>
  </si>
  <si>
    <t>Центр-Сады-Аэропорт</t>
  </si>
  <si>
    <t>Программа пассажирских перевозок автомобильным транспортом по муниципальным маршрутам на территории города Назарово на 2021 год</t>
  </si>
  <si>
    <t>Приоритетная марка автомобиля</t>
  </si>
  <si>
    <t xml:space="preserve"> </t>
  </si>
  <si>
    <t>Приложение   к Постановлению администрации города Назарово от 16.06.2021 г. № 555-п</t>
  </si>
</sst>
</file>

<file path=xl/styles.xml><?xml version="1.0" encoding="utf-8"?>
<styleSheet xmlns="http://schemas.openxmlformats.org/spreadsheetml/2006/main">
  <numFmts count="3">
    <numFmt numFmtId="164" formatCode="0.00;[Red]0.00"/>
    <numFmt numFmtId="165" formatCode="#,##0.0;[Red]#,##0.0"/>
    <numFmt numFmtId="166" formatCode="#,##0.00;[Red]#,##0.00"/>
  </numFmts>
  <fonts count="23">
    <font>
      <sz val="11"/>
      <color theme="1"/>
      <name val="Calibri"/>
      <family val="2"/>
      <charset val="204"/>
      <scheme val="minor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7.5"/>
      <color theme="1"/>
      <name val="Arial"/>
      <family val="2"/>
      <charset val="204"/>
    </font>
    <font>
      <b/>
      <sz val="7.5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6" fillId="0" borderId="1" xfId="0" applyFont="1" applyBorder="1" applyAlignment="1">
      <alignment textRotation="90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  <xf numFmtId="2" fontId="3" fillId="0" borderId="1" xfId="0" applyNumberFormat="1" applyFont="1" applyBorder="1" applyAlignment="1">
      <alignment horizontal="center" textRotation="90"/>
    </xf>
    <xf numFmtId="0" fontId="9" fillId="0" borderId="1" xfId="0" applyFont="1" applyBorder="1" applyAlignment="1"/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textRotation="255"/>
    </xf>
    <xf numFmtId="4" fontId="6" fillId="0" borderId="1" xfId="0" applyNumberFormat="1" applyFont="1" applyBorder="1" applyAlignment="1">
      <alignment textRotation="90"/>
    </xf>
    <xf numFmtId="4" fontId="2" fillId="0" borderId="1" xfId="0" applyNumberFormat="1" applyFont="1" applyBorder="1" applyAlignment="1">
      <alignment horizontal="center" textRotation="90"/>
    </xf>
    <xf numFmtId="4" fontId="7" fillId="0" borderId="1" xfId="0" applyNumberFormat="1" applyFont="1" applyBorder="1" applyAlignment="1">
      <alignment textRotation="90"/>
    </xf>
    <xf numFmtId="4" fontId="6" fillId="2" borderId="1" xfId="0" applyNumberFormat="1" applyFont="1" applyFill="1" applyBorder="1" applyAlignment="1">
      <alignment textRotation="90"/>
    </xf>
    <xf numFmtId="4" fontId="2" fillId="2" borderId="1" xfId="0" applyNumberFormat="1" applyFont="1" applyFill="1" applyBorder="1" applyAlignment="1">
      <alignment horizontal="center" textRotation="90"/>
    </xf>
    <xf numFmtId="4" fontId="18" fillId="0" borderId="1" xfId="0" applyNumberFormat="1" applyFont="1" applyBorder="1" applyAlignment="1">
      <alignment textRotation="90"/>
    </xf>
    <xf numFmtId="4" fontId="17" fillId="0" borderId="1" xfId="0" applyNumberFormat="1" applyFont="1" applyBorder="1" applyAlignment="1">
      <alignment textRotation="90"/>
    </xf>
    <xf numFmtId="4" fontId="2" fillId="0" borderId="1" xfId="0" applyNumberFormat="1" applyFont="1" applyBorder="1" applyAlignment="1">
      <alignment horizontal="right" textRotation="90"/>
    </xf>
    <xf numFmtId="4" fontId="2" fillId="2" borderId="1" xfId="0" applyNumberFormat="1" applyFont="1" applyFill="1" applyBorder="1" applyAlignment="1">
      <alignment horizontal="right" textRotation="90"/>
    </xf>
    <xf numFmtId="4" fontId="9" fillId="0" borderId="1" xfId="0" applyNumberFormat="1" applyFont="1" applyBorder="1" applyAlignment="1">
      <alignment textRotation="90"/>
    </xf>
    <xf numFmtId="4" fontId="6" fillId="0" borderId="1" xfId="0" applyNumberFormat="1" applyFont="1" applyBorder="1" applyAlignment="1">
      <alignment horizontal="center" textRotation="90"/>
    </xf>
    <xf numFmtId="4" fontId="19" fillId="0" borderId="1" xfId="0" applyNumberFormat="1" applyFont="1" applyBorder="1" applyAlignment="1">
      <alignment textRotation="90"/>
    </xf>
    <xf numFmtId="165" fontId="8" fillId="0" borderId="0" xfId="0" applyNumberFormat="1" applyFont="1" applyBorder="1"/>
    <xf numFmtId="4" fontId="0" fillId="0" borderId="0" xfId="0" applyNumberFormat="1"/>
    <xf numFmtId="166" fontId="8" fillId="0" borderId="0" xfId="0" applyNumberFormat="1" applyFont="1" applyBorder="1"/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textRotation="90"/>
    </xf>
    <xf numFmtId="0" fontId="3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textRotation="90"/>
    </xf>
    <xf numFmtId="0" fontId="6" fillId="2" borderId="1" xfId="0" applyFont="1" applyFill="1" applyBorder="1" applyAlignment="1">
      <alignment textRotation="90"/>
    </xf>
    <xf numFmtId="0" fontId="2" fillId="0" borderId="1" xfId="0" applyFont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165" fontId="3" fillId="2" borderId="0" xfId="0" applyNumberFormat="1" applyFont="1" applyFill="1" applyBorder="1" applyAlignment="1">
      <alignment horizontal="right" wrapText="1"/>
    </xf>
    <xf numFmtId="165" fontId="3" fillId="2" borderId="0" xfId="0" applyNumberFormat="1" applyFont="1" applyFill="1" applyBorder="1"/>
    <xf numFmtId="165" fontId="8" fillId="0" borderId="0" xfId="0" applyNumberFormat="1" applyFont="1" applyFill="1" applyBorder="1" applyAlignment="1"/>
    <xf numFmtId="4" fontId="20" fillId="3" borderId="1" xfId="0" applyNumberFormat="1" applyFont="1" applyFill="1" applyBorder="1" applyAlignment="1">
      <alignment textRotation="90"/>
    </xf>
    <xf numFmtId="4" fontId="20" fillId="3" borderId="1" xfId="0" applyNumberFormat="1" applyFont="1" applyFill="1" applyBorder="1" applyAlignment="1">
      <alignment horizontal="right" textRotation="90"/>
    </xf>
    <xf numFmtId="4" fontId="12" fillId="0" borderId="0" xfId="0" applyNumberFormat="1" applyFont="1"/>
    <xf numFmtId="4" fontId="7" fillId="2" borderId="1" xfId="0" applyNumberFormat="1" applyFont="1" applyFill="1" applyBorder="1" applyAlignment="1">
      <alignment textRotation="90"/>
    </xf>
    <xf numFmtId="4" fontId="18" fillId="2" borderId="1" xfId="0" applyNumberFormat="1" applyFont="1" applyFill="1" applyBorder="1" applyAlignment="1">
      <alignment textRotation="90"/>
    </xf>
    <xf numFmtId="4" fontId="17" fillId="2" borderId="1" xfId="0" applyNumberFormat="1" applyFont="1" applyFill="1" applyBorder="1" applyAlignment="1">
      <alignment textRotation="90"/>
    </xf>
    <xf numFmtId="165" fontId="8" fillId="2" borderId="0" xfId="0" applyNumberFormat="1" applyFont="1" applyFill="1" applyBorder="1" applyAlignment="1"/>
    <xf numFmtId="4" fontId="21" fillId="0" borderId="0" xfId="0" applyNumberFormat="1" applyFont="1"/>
    <xf numFmtId="166" fontId="0" fillId="0" borderId="0" xfId="0" applyNumberFormat="1"/>
    <xf numFmtId="166" fontId="22" fillId="0" borderId="0" xfId="0" applyNumberFormat="1" applyFont="1"/>
    <xf numFmtId="4" fontId="17" fillId="2" borderId="1" xfId="0" applyNumberFormat="1" applyFont="1" applyFill="1" applyBorder="1" applyAlignment="1">
      <alignment horizontal="center" textRotation="90"/>
    </xf>
    <xf numFmtId="0" fontId="15" fillId="0" borderId="0" xfId="0" applyFont="1" applyAlignment="1">
      <alignment horizontal="right" vertical="top" wrapText="1"/>
    </xf>
    <xf numFmtId="4" fontId="7" fillId="3" borderId="5" xfId="0" applyNumberFormat="1" applyFont="1" applyFill="1" applyBorder="1" applyAlignment="1">
      <alignment horizontal="center" textRotation="90"/>
    </xf>
    <xf numFmtId="4" fontId="7" fillId="3" borderId="6" xfId="0" applyNumberFormat="1" applyFont="1" applyFill="1" applyBorder="1" applyAlignment="1">
      <alignment horizontal="center" textRotation="90"/>
    </xf>
    <xf numFmtId="4" fontId="7" fillId="3" borderId="7" xfId="0" applyNumberFormat="1" applyFont="1" applyFill="1" applyBorder="1" applyAlignment="1">
      <alignment horizontal="center" textRotation="90"/>
    </xf>
    <xf numFmtId="4" fontId="7" fillId="3" borderId="5" xfId="0" applyNumberFormat="1" applyFont="1" applyFill="1" applyBorder="1" applyAlignment="1">
      <alignment horizontal="center" textRotation="90" wrapText="1"/>
    </xf>
    <xf numFmtId="4" fontId="7" fillId="3" borderId="6" xfId="0" applyNumberFormat="1" applyFont="1" applyFill="1" applyBorder="1" applyAlignment="1">
      <alignment horizontal="center" textRotation="90" wrapText="1"/>
    </xf>
    <xf numFmtId="4" fontId="7" fillId="3" borderId="7" xfId="0" applyNumberFormat="1" applyFont="1" applyFill="1" applyBorder="1" applyAlignment="1">
      <alignment horizontal="center" textRotation="90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1" fillId="0" borderId="2" xfId="0" applyFont="1" applyBorder="1" applyAlignment="1">
      <alignment horizontal="center" textRotation="90"/>
    </xf>
    <xf numFmtId="0" fontId="11" fillId="0" borderId="4" xfId="0" applyFont="1" applyBorder="1" applyAlignment="1">
      <alignment horizontal="center" textRotation="90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textRotation="90"/>
    </xf>
    <xf numFmtId="0" fontId="5" fillId="0" borderId="4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19" fillId="0" borderId="5" xfId="0" applyNumberFormat="1" applyFont="1" applyBorder="1" applyAlignment="1">
      <alignment horizontal="center" textRotation="90"/>
    </xf>
    <xf numFmtId="4" fontId="19" fillId="0" borderId="6" xfId="0" applyNumberFormat="1" applyFont="1" applyBorder="1" applyAlignment="1">
      <alignment horizontal="center" textRotation="90"/>
    </xf>
    <xf numFmtId="4" fontId="19" fillId="0" borderId="7" xfId="0" applyNumberFormat="1" applyFont="1" applyBorder="1" applyAlignment="1">
      <alignment horizontal="center" textRotation="90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 vertical="top"/>
    </xf>
    <xf numFmtId="0" fontId="16" fillId="0" borderId="9" xfId="0" applyFont="1" applyBorder="1" applyAlignment="1">
      <alignment horizontal="center" textRotation="90" wrapText="1"/>
    </xf>
    <xf numFmtId="0" fontId="16" fillId="0" borderId="14" xfId="0" applyFont="1" applyBorder="1" applyAlignment="1">
      <alignment horizontal="center" textRotation="90" wrapText="1"/>
    </xf>
    <xf numFmtId="0" fontId="16" fillId="0" borderId="11" xfId="0" applyFont="1" applyBorder="1" applyAlignment="1">
      <alignment horizontal="center" textRotation="90" wrapText="1"/>
    </xf>
    <xf numFmtId="0" fontId="16" fillId="0" borderId="8" xfId="0" applyFont="1" applyBorder="1" applyAlignment="1">
      <alignment horizontal="center" textRotation="90" wrapText="1"/>
    </xf>
    <xf numFmtId="0" fontId="16" fillId="0" borderId="0" xfId="0" applyFont="1" applyBorder="1" applyAlignment="1">
      <alignment horizontal="center" textRotation="90" wrapText="1"/>
    </xf>
    <xf numFmtId="0" fontId="16" fillId="0" borderId="12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textRotation="90" wrapText="1"/>
    </xf>
    <xf numFmtId="0" fontId="16" fillId="0" borderId="15" xfId="0" applyFont="1" applyBorder="1" applyAlignment="1">
      <alignment horizontal="center" textRotation="90" wrapText="1"/>
    </xf>
    <xf numFmtId="0" fontId="16" fillId="0" borderId="13" xfId="0" applyFont="1" applyBorder="1" applyAlignment="1">
      <alignment horizontal="center" textRotation="90" wrapText="1"/>
    </xf>
    <xf numFmtId="4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  <color rgb="FF0099FF"/>
      <color rgb="FFFF66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33"/>
  <sheetViews>
    <sheetView tabSelected="1" workbookViewId="0">
      <selection activeCell="BB5" sqref="BB5"/>
    </sheetView>
  </sheetViews>
  <sheetFormatPr defaultRowHeight="15"/>
  <cols>
    <col min="1" max="1" width="2.140625" customWidth="1"/>
    <col min="2" max="2" width="4.5703125" customWidth="1"/>
    <col min="3" max="3" width="4" customWidth="1"/>
    <col min="4" max="4" width="5.5703125" customWidth="1"/>
    <col min="5" max="5" width="3.85546875" customWidth="1"/>
    <col min="6" max="6" width="3.7109375" customWidth="1"/>
    <col min="7" max="7" width="4" customWidth="1"/>
    <col min="8" max="8" width="2.85546875" hidden="1" customWidth="1"/>
    <col min="9" max="9" width="2.7109375" customWidth="1"/>
    <col min="10" max="10" width="3.140625" customWidth="1"/>
    <col min="11" max="12" width="2.5703125" customWidth="1"/>
    <col min="13" max="13" width="2.7109375" customWidth="1"/>
    <col min="14" max="15" width="2.5703125" customWidth="1"/>
    <col min="16" max="16" width="2.85546875" customWidth="1"/>
    <col min="17" max="17" width="2.7109375" customWidth="1"/>
    <col min="18" max="20" width="2.5703125" customWidth="1"/>
    <col min="21" max="21" width="2.7109375" customWidth="1"/>
    <col min="22" max="22" width="2.140625" hidden="1" customWidth="1"/>
    <col min="23" max="23" width="2.7109375" customWidth="1"/>
    <col min="24" max="24" width="2.85546875" customWidth="1"/>
    <col min="25" max="25" width="2.42578125" customWidth="1"/>
    <col min="26" max="26" width="2.5703125" customWidth="1"/>
    <col min="27" max="28" width="2.42578125" customWidth="1"/>
    <col min="29" max="29" width="2.7109375" customWidth="1"/>
    <col min="30" max="30" width="2.5703125" customWidth="1"/>
    <col min="31" max="32" width="2.7109375" customWidth="1"/>
    <col min="33" max="34" width="2.42578125" customWidth="1"/>
    <col min="35" max="36" width="2.7109375" customWidth="1"/>
    <col min="37" max="37" width="1.28515625" customWidth="1"/>
    <col min="38" max="38" width="4.42578125" customWidth="1"/>
    <col min="39" max="39" width="0.28515625" customWidth="1"/>
    <col min="40" max="40" width="0.140625" hidden="1" customWidth="1"/>
    <col min="41" max="41" width="2.7109375" customWidth="1"/>
    <col min="42" max="42" width="3" customWidth="1"/>
    <col min="43" max="43" width="3.28515625" customWidth="1"/>
    <col min="44" max="44" width="2.85546875" customWidth="1"/>
    <col min="45" max="45" width="3" customWidth="1"/>
    <col min="46" max="46" width="2.42578125" customWidth="1"/>
    <col min="47" max="47" width="2.85546875" customWidth="1"/>
    <col min="48" max="48" width="3.42578125" customWidth="1"/>
    <col min="49" max="50" width="2.85546875" customWidth="1"/>
    <col min="51" max="51" width="3" customWidth="1"/>
    <col min="52" max="52" width="3.140625" customWidth="1"/>
    <col min="53" max="53" width="2.7109375" customWidth="1"/>
    <col min="54" max="54" width="15" customWidth="1"/>
    <col min="55" max="55" width="12.28515625" customWidth="1"/>
    <col min="56" max="56" width="10" bestFit="1" customWidth="1"/>
  </cols>
  <sheetData>
    <row r="1" spans="1:56" ht="4.5" customHeight="1">
      <c r="AS1" s="88"/>
      <c r="AT1" s="88"/>
      <c r="AU1" s="88"/>
      <c r="AV1" s="88"/>
      <c r="AW1" s="88"/>
      <c r="AX1" s="88"/>
      <c r="AY1" s="88"/>
      <c r="AZ1" s="88"/>
      <c r="BA1" s="88"/>
    </row>
    <row r="2" spans="1:56" ht="14.25" hidden="1" customHeight="1"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</row>
    <row r="3" spans="1:56" ht="27.75" hidden="1" customHeight="1"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</row>
    <row r="4" spans="1:56" ht="26.25" customHeight="1">
      <c r="R4" s="99"/>
      <c r="S4" s="83"/>
      <c r="T4" s="83"/>
      <c r="U4" s="83"/>
      <c r="V4" s="83"/>
      <c r="W4" s="83"/>
      <c r="X4" s="83"/>
      <c r="AI4" s="53" t="s">
        <v>44</v>
      </c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</row>
    <row r="5" spans="1:56" ht="30.75" customHeight="1">
      <c r="A5" s="70" t="s">
        <v>41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</row>
    <row r="6" spans="1:56" ht="1.5" customHeight="1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</row>
    <row r="7" spans="1:56" ht="0.75" customHeight="1"/>
    <row r="8" spans="1:56" ht="15" customHeight="1">
      <c r="A8" s="73" t="s">
        <v>0</v>
      </c>
      <c r="B8" s="76" t="s">
        <v>1</v>
      </c>
      <c r="C8" s="77" t="s">
        <v>2</v>
      </c>
      <c r="D8" s="77" t="s">
        <v>42</v>
      </c>
      <c r="E8" s="77" t="s">
        <v>3</v>
      </c>
      <c r="F8" s="77" t="s">
        <v>4</v>
      </c>
      <c r="G8" s="77" t="s">
        <v>5</v>
      </c>
      <c r="H8" s="66" t="s">
        <v>11</v>
      </c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8"/>
      <c r="V8" s="66" t="s">
        <v>25</v>
      </c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8"/>
      <c r="AJ8" s="90" t="s">
        <v>37</v>
      </c>
      <c r="AK8" s="91"/>
      <c r="AL8" s="91"/>
      <c r="AM8" s="92"/>
      <c r="AN8" s="66" t="s">
        <v>26</v>
      </c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8"/>
    </row>
    <row r="9" spans="1:56" ht="15" customHeight="1">
      <c r="A9" s="74"/>
      <c r="B9" s="76"/>
      <c r="C9" s="77"/>
      <c r="D9" s="77"/>
      <c r="E9" s="77"/>
      <c r="F9" s="77"/>
      <c r="G9" s="77"/>
      <c r="H9" s="71" t="s">
        <v>12</v>
      </c>
      <c r="I9" s="71" t="s">
        <v>12</v>
      </c>
      <c r="J9" s="71" t="s">
        <v>13</v>
      </c>
      <c r="K9" s="71" t="s">
        <v>14</v>
      </c>
      <c r="L9" s="71" t="s">
        <v>15</v>
      </c>
      <c r="M9" s="71" t="s">
        <v>16</v>
      </c>
      <c r="N9" s="71" t="s">
        <v>17</v>
      </c>
      <c r="O9" s="71" t="s">
        <v>18</v>
      </c>
      <c r="P9" s="71" t="s">
        <v>19</v>
      </c>
      <c r="Q9" s="71" t="s">
        <v>20</v>
      </c>
      <c r="R9" s="71" t="s">
        <v>21</v>
      </c>
      <c r="S9" s="71" t="s">
        <v>22</v>
      </c>
      <c r="T9" s="71" t="s">
        <v>23</v>
      </c>
      <c r="U9" s="64" t="s">
        <v>24</v>
      </c>
      <c r="V9" s="71" t="s">
        <v>12</v>
      </c>
      <c r="W9" s="71" t="s">
        <v>12</v>
      </c>
      <c r="X9" s="71" t="s">
        <v>13</v>
      </c>
      <c r="Y9" s="71" t="s">
        <v>14</v>
      </c>
      <c r="Z9" s="71" t="s">
        <v>15</v>
      </c>
      <c r="AA9" s="71" t="s">
        <v>16</v>
      </c>
      <c r="AB9" s="71" t="s">
        <v>17</v>
      </c>
      <c r="AC9" s="71" t="s">
        <v>18</v>
      </c>
      <c r="AD9" s="71" t="s">
        <v>19</v>
      </c>
      <c r="AE9" s="71" t="s">
        <v>20</v>
      </c>
      <c r="AF9" s="71" t="s">
        <v>21</v>
      </c>
      <c r="AG9" s="71" t="s">
        <v>22</v>
      </c>
      <c r="AH9" s="71" t="s">
        <v>23</v>
      </c>
      <c r="AI9" s="64" t="s">
        <v>24</v>
      </c>
      <c r="AJ9" s="93"/>
      <c r="AK9" s="94"/>
      <c r="AL9" s="94"/>
      <c r="AM9" s="95"/>
      <c r="AN9" s="71" t="s">
        <v>12</v>
      </c>
      <c r="AO9" s="71" t="s">
        <v>12</v>
      </c>
      <c r="AP9" s="71" t="s">
        <v>13</v>
      </c>
      <c r="AQ9" s="71" t="s">
        <v>14</v>
      </c>
      <c r="AR9" s="71" t="s">
        <v>15</v>
      </c>
      <c r="AS9" s="71" t="s">
        <v>16</v>
      </c>
      <c r="AT9" s="71" t="s">
        <v>17</v>
      </c>
      <c r="AU9" s="71" t="s">
        <v>18</v>
      </c>
      <c r="AV9" s="71" t="s">
        <v>19</v>
      </c>
      <c r="AW9" s="71" t="s">
        <v>20</v>
      </c>
      <c r="AX9" s="71" t="s">
        <v>21</v>
      </c>
      <c r="AY9" s="71" t="s">
        <v>22</v>
      </c>
      <c r="AZ9" s="71" t="s">
        <v>23</v>
      </c>
      <c r="BA9" s="64" t="s">
        <v>24</v>
      </c>
    </row>
    <row r="10" spans="1:56" ht="24.75" customHeight="1">
      <c r="A10" s="75"/>
      <c r="B10" s="76"/>
      <c r="C10" s="77"/>
      <c r="D10" s="77"/>
      <c r="E10" s="77"/>
      <c r="F10" s="77"/>
      <c r="G10" s="77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65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65"/>
      <c r="AJ10" s="96"/>
      <c r="AK10" s="97"/>
      <c r="AL10" s="97"/>
      <c r="AM10" s="98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65"/>
      <c r="BB10" s="49">
        <v>20732000</v>
      </c>
    </row>
    <row r="11" spans="1:56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3">
        <v>8</v>
      </c>
      <c r="I11" s="3">
        <v>8</v>
      </c>
      <c r="J11" s="3">
        <v>9</v>
      </c>
      <c r="K11" s="3">
        <v>8</v>
      </c>
      <c r="L11" s="3">
        <v>9</v>
      </c>
      <c r="M11" s="3">
        <v>10</v>
      </c>
      <c r="N11" s="3">
        <v>11</v>
      </c>
      <c r="O11" s="3">
        <v>12</v>
      </c>
      <c r="P11" s="3">
        <v>13</v>
      </c>
      <c r="Q11" s="3">
        <v>14</v>
      </c>
      <c r="R11" s="3">
        <v>15</v>
      </c>
      <c r="S11" s="3">
        <v>16</v>
      </c>
      <c r="T11" s="3">
        <v>17</v>
      </c>
      <c r="U11" s="3">
        <v>18</v>
      </c>
      <c r="V11" s="3"/>
      <c r="W11" s="3">
        <v>19</v>
      </c>
      <c r="X11" s="3">
        <v>20</v>
      </c>
      <c r="Y11" s="3">
        <v>21</v>
      </c>
      <c r="Z11" s="3">
        <v>22</v>
      </c>
      <c r="AA11" s="3">
        <v>23</v>
      </c>
      <c r="AB11" s="3">
        <v>24</v>
      </c>
      <c r="AC11" s="3">
        <v>25</v>
      </c>
      <c r="AD11" s="3">
        <v>26</v>
      </c>
      <c r="AE11" s="3">
        <v>27</v>
      </c>
      <c r="AF11" s="3">
        <v>28</v>
      </c>
      <c r="AG11" s="3">
        <v>29</v>
      </c>
      <c r="AH11" s="3">
        <v>30</v>
      </c>
      <c r="AI11" s="3">
        <v>31</v>
      </c>
      <c r="AJ11" s="60">
        <v>32</v>
      </c>
      <c r="AK11" s="61"/>
      <c r="AL11" s="61"/>
      <c r="AM11" s="62"/>
      <c r="AN11" s="3"/>
      <c r="AO11" s="3">
        <v>33</v>
      </c>
      <c r="AP11" s="3">
        <v>34</v>
      </c>
      <c r="AQ11" s="3">
        <v>35</v>
      </c>
      <c r="AR11" s="3">
        <v>36</v>
      </c>
      <c r="AS11" s="4">
        <v>37</v>
      </c>
      <c r="AT11" s="4">
        <v>38</v>
      </c>
      <c r="AU11" s="4">
        <v>39</v>
      </c>
      <c r="AV11" s="4">
        <v>40</v>
      </c>
      <c r="AW11" s="4">
        <v>41</v>
      </c>
      <c r="AX11" s="4">
        <v>42</v>
      </c>
      <c r="AY11" s="4">
        <v>43</v>
      </c>
      <c r="AZ11" s="4">
        <v>44</v>
      </c>
      <c r="BA11" s="4">
        <v>45</v>
      </c>
    </row>
    <row r="12" spans="1:56" ht="55.5" customHeight="1">
      <c r="A12" s="5">
        <v>1</v>
      </c>
      <c r="B12" s="12" t="s">
        <v>6</v>
      </c>
      <c r="C12" s="37" t="s">
        <v>7</v>
      </c>
      <c r="D12" s="7" t="s">
        <v>33</v>
      </c>
      <c r="E12" s="13">
        <v>60</v>
      </c>
      <c r="F12" s="13">
        <v>26</v>
      </c>
      <c r="G12" s="9">
        <v>12.35</v>
      </c>
      <c r="H12" s="1"/>
      <c r="I12" s="16">
        <f t="shared" ref="I12:I19" si="0">F12*31</f>
        <v>806</v>
      </c>
      <c r="J12" s="16">
        <f t="shared" ref="J12:J19" si="1">F12*28</f>
        <v>728</v>
      </c>
      <c r="K12" s="16">
        <f>F12*31</f>
        <v>806</v>
      </c>
      <c r="L12" s="16">
        <f t="shared" ref="L12:L19" si="2">F12*30</f>
        <v>780</v>
      </c>
      <c r="M12" s="17">
        <f>I12</f>
        <v>806</v>
      </c>
      <c r="N12" s="17">
        <f t="shared" ref="N12:O16" si="3">L12</f>
        <v>780</v>
      </c>
      <c r="O12" s="17">
        <f t="shared" si="3"/>
        <v>806</v>
      </c>
      <c r="P12" s="17">
        <f>O12</f>
        <v>806</v>
      </c>
      <c r="Q12" s="17">
        <f>N12</f>
        <v>780</v>
      </c>
      <c r="R12" s="17">
        <f t="shared" ref="R12:T16" si="4">P12</f>
        <v>806</v>
      </c>
      <c r="S12" s="17">
        <f t="shared" si="4"/>
        <v>780</v>
      </c>
      <c r="T12" s="17">
        <f t="shared" si="4"/>
        <v>806</v>
      </c>
      <c r="U12" s="18">
        <f>I12+J12+K12+L12+M12+N12+O12+P12+Q12+R12+S12+T12</f>
        <v>9490</v>
      </c>
      <c r="V12" s="17"/>
      <c r="W12" s="17">
        <f t="shared" ref="W12:W18" si="5">I12*G12</f>
        <v>9954.1</v>
      </c>
      <c r="X12" s="19">
        <f t="shared" ref="X12:X19" si="6">J12*G12</f>
        <v>8990.7999999999993</v>
      </c>
      <c r="Y12" s="17">
        <f>W12</f>
        <v>9954.1</v>
      </c>
      <c r="Z12" s="20">
        <f>L12*G12</f>
        <v>9633</v>
      </c>
      <c r="AA12" s="20">
        <f t="shared" ref="AA12:AC16" si="7">Y12</f>
        <v>9954.1</v>
      </c>
      <c r="AB12" s="20">
        <f t="shared" si="7"/>
        <v>9633</v>
      </c>
      <c r="AC12" s="20">
        <f t="shared" si="7"/>
        <v>9954.1</v>
      </c>
      <c r="AD12" s="20">
        <f t="shared" ref="AD12:AE16" si="8">AA12</f>
        <v>9954.1</v>
      </c>
      <c r="AE12" s="20">
        <f t="shared" si="8"/>
        <v>9633</v>
      </c>
      <c r="AF12" s="20">
        <f t="shared" ref="AF12:AH15" si="9">AD12</f>
        <v>9954.1</v>
      </c>
      <c r="AG12" s="20">
        <f t="shared" si="9"/>
        <v>9633</v>
      </c>
      <c r="AH12" s="20">
        <f t="shared" si="9"/>
        <v>9954.1</v>
      </c>
      <c r="AI12" s="21">
        <f>SUM(W12:AH12)</f>
        <v>117201.50000000001</v>
      </c>
      <c r="AJ12" s="54">
        <v>19.350000000000001</v>
      </c>
      <c r="AK12" s="55"/>
      <c r="AL12" s="55"/>
      <c r="AM12" s="56"/>
      <c r="AN12" s="16"/>
      <c r="AO12" s="22">
        <f>W12*AJ12</f>
        <v>192611.83500000002</v>
      </c>
      <c r="AP12" s="22">
        <f>AJ12*X12</f>
        <v>173971.98</v>
      </c>
      <c r="AQ12" s="22">
        <f>AJ12*Y12</f>
        <v>192611.83500000002</v>
      </c>
      <c r="AR12" s="22">
        <f t="shared" ref="AR12:AR18" si="10">Z12*AJ12</f>
        <v>186398.55000000002</v>
      </c>
      <c r="AS12" s="22">
        <f>AA12*AJ12</f>
        <v>192611.83500000002</v>
      </c>
      <c r="AT12" s="22">
        <f t="shared" ref="AT12:AT18" si="11">AB12*AJ12</f>
        <v>186398.55000000002</v>
      </c>
      <c r="AU12" s="22">
        <f>AC12*AJ12</f>
        <v>192611.83500000002</v>
      </c>
      <c r="AV12" s="22">
        <f>AD12*AJ12</f>
        <v>192611.83500000002</v>
      </c>
      <c r="AW12" s="22">
        <f t="shared" ref="AW12:AW20" si="12">AE12*AJ12</f>
        <v>186398.55000000002</v>
      </c>
      <c r="AX12" s="22">
        <f t="shared" ref="AX12:AX19" si="13">AF12*AJ12</f>
        <v>192611.83500000002</v>
      </c>
      <c r="AY12" s="22">
        <f t="shared" ref="AY12:AY19" si="14">AG12*AJ12</f>
        <v>186398.55000000002</v>
      </c>
      <c r="AZ12" s="22">
        <f t="shared" ref="AZ12:AZ19" si="15">AH12*AJ12</f>
        <v>192611.83500000002</v>
      </c>
      <c r="BA12" s="42">
        <v>2267849.06</v>
      </c>
      <c r="BB12" s="28">
        <v>2268000</v>
      </c>
      <c r="BC12" s="50">
        <f t="shared" ref="BC12:BC23" si="16">BB12-BA12</f>
        <v>150.93999999994412</v>
      </c>
      <c r="BD12" s="29"/>
    </row>
    <row r="13" spans="1:56" ht="54.75" customHeight="1">
      <c r="A13" s="5">
        <v>2</v>
      </c>
      <c r="B13" s="12" t="s">
        <v>8</v>
      </c>
      <c r="C13" s="37" t="s">
        <v>7</v>
      </c>
      <c r="D13" s="7" t="s">
        <v>33</v>
      </c>
      <c r="E13" s="13">
        <v>60</v>
      </c>
      <c r="F13" s="13">
        <v>26</v>
      </c>
      <c r="G13" s="9">
        <v>12.35</v>
      </c>
      <c r="H13" s="1"/>
      <c r="I13" s="16">
        <f t="shared" si="0"/>
        <v>806</v>
      </c>
      <c r="J13" s="16">
        <f t="shared" si="1"/>
        <v>728</v>
      </c>
      <c r="K13" s="16">
        <f>F13*31</f>
        <v>806</v>
      </c>
      <c r="L13" s="16">
        <f t="shared" si="2"/>
        <v>780</v>
      </c>
      <c r="M13" s="17">
        <f>I13</f>
        <v>806</v>
      </c>
      <c r="N13" s="17">
        <f t="shared" si="3"/>
        <v>780</v>
      </c>
      <c r="O13" s="17">
        <f t="shared" si="3"/>
        <v>806</v>
      </c>
      <c r="P13" s="17">
        <f>O13</f>
        <v>806</v>
      </c>
      <c r="Q13" s="17">
        <f>N13</f>
        <v>780</v>
      </c>
      <c r="R13" s="17">
        <f t="shared" si="4"/>
        <v>806</v>
      </c>
      <c r="S13" s="17">
        <f t="shared" si="4"/>
        <v>780</v>
      </c>
      <c r="T13" s="17">
        <f t="shared" si="4"/>
        <v>806</v>
      </c>
      <c r="U13" s="18">
        <f>SUM(I13:T13)</f>
        <v>9490</v>
      </c>
      <c r="V13" s="17"/>
      <c r="W13" s="17">
        <f t="shared" si="5"/>
        <v>9954.1</v>
      </c>
      <c r="X13" s="19">
        <f t="shared" si="6"/>
        <v>8990.7999999999993</v>
      </c>
      <c r="Y13" s="17">
        <f>W13</f>
        <v>9954.1</v>
      </c>
      <c r="Z13" s="20">
        <f>L13*G13</f>
        <v>9633</v>
      </c>
      <c r="AA13" s="20">
        <f t="shared" si="7"/>
        <v>9954.1</v>
      </c>
      <c r="AB13" s="20">
        <f t="shared" si="7"/>
        <v>9633</v>
      </c>
      <c r="AC13" s="20">
        <f t="shared" si="7"/>
        <v>9954.1</v>
      </c>
      <c r="AD13" s="20">
        <f t="shared" si="8"/>
        <v>9954.1</v>
      </c>
      <c r="AE13" s="20">
        <f t="shared" si="8"/>
        <v>9633</v>
      </c>
      <c r="AF13" s="20">
        <f t="shared" si="9"/>
        <v>9954.1</v>
      </c>
      <c r="AG13" s="20">
        <f t="shared" si="9"/>
        <v>9633</v>
      </c>
      <c r="AH13" s="20">
        <f t="shared" si="9"/>
        <v>9954.1</v>
      </c>
      <c r="AI13" s="21">
        <f>SUM(W13:AH13)</f>
        <v>117201.50000000001</v>
      </c>
      <c r="AJ13" s="54">
        <v>17.579999999999998</v>
      </c>
      <c r="AK13" s="55"/>
      <c r="AL13" s="55"/>
      <c r="AM13" s="56"/>
      <c r="AN13" s="16"/>
      <c r="AO13" s="22">
        <f>AJ13*W13</f>
        <v>174993.07799999998</v>
      </c>
      <c r="AP13" s="22">
        <f>AJ13*X13</f>
        <v>158058.26399999997</v>
      </c>
      <c r="AQ13" s="22">
        <f>AS14</f>
        <v>174993.07799999998</v>
      </c>
      <c r="AR13" s="22">
        <f t="shared" si="10"/>
        <v>169348.13999999998</v>
      </c>
      <c r="AS13" s="22">
        <f>AA13*AJ13</f>
        <v>174993.07799999998</v>
      </c>
      <c r="AT13" s="22">
        <f t="shared" si="11"/>
        <v>169348.13999999998</v>
      </c>
      <c r="AU13" s="22">
        <f>AC13*AJ13</f>
        <v>174993.07799999998</v>
      </c>
      <c r="AV13" s="22">
        <f>AD13*AJ13</f>
        <v>174993.07799999998</v>
      </c>
      <c r="AW13" s="22">
        <f t="shared" si="12"/>
        <v>169348.13999999998</v>
      </c>
      <c r="AX13" s="22">
        <f t="shared" si="13"/>
        <v>174993.07799999998</v>
      </c>
      <c r="AY13" s="22">
        <f t="shared" si="14"/>
        <v>169348.13999999998</v>
      </c>
      <c r="AZ13" s="22">
        <f t="shared" si="15"/>
        <v>174993.07799999998</v>
      </c>
      <c r="BA13" s="42">
        <v>2060402.38</v>
      </c>
      <c r="BB13" s="28">
        <v>2061000</v>
      </c>
      <c r="BC13" s="50">
        <f t="shared" si="16"/>
        <v>597.62000000011176</v>
      </c>
    </row>
    <row r="14" spans="1:56" ht="56.25" customHeight="1">
      <c r="A14" s="5">
        <v>3</v>
      </c>
      <c r="B14" s="12" t="s">
        <v>9</v>
      </c>
      <c r="C14" s="37" t="s">
        <v>7</v>
      </c>
      <c r="D14" s="7" t="s">
        <v>33</v>
      </c>
      <c r="E14" s="13">
        <v>60</v>
      </c>
      <c r="F14" s="13">
        <v>26</v>
      </c>
      <c r="G14" s="9">
        <v>12.35</v>
      </c>
      <c r="H14" s="1"/>
      <c r="I14" s="16">
        <f t="shared" si="0"/>
        <v>806</v>
      </c>
      <c r="J14" s="16">
        <f t="shared" si="1"/>
        <v>728</v>
      </c>
      <c r="K14" s="16">
        <f>F14*31</f>
        <v>806</v>
      </c>
      <c r="L14" s="16">
        <f t="shared" si="2"/>
        <v>780</v>
      </c>
      <c r="M14" s="17">
        <f>I14</f>
        <v>806</v>
      </c>
      <c r="N14" s="17">
        <f t="shared" si="3"/>
        <v>780</v>
      </c>
      <c r="O14" s="17">
        <f t="shared" si="3"/>
        <v>806</v>
      </c>
      <c r="P14" s="17">
        <f>O14</f>
        <v>806</v>
      </c>
      <c r="Q14" s="17">
        <f>N14</f>
        <v>780</v>
      </c>
      <c r="R14" s="17">
        <f t="shared" si="4"/>
        <v>806</v>
      </c>
      <c r="S14" s="17">
        <f t="shared" si="4"/>
        <v>780</v>
      </c>
      <c r="T14" s="17">
        <f t="shared" si="4"/>
        <v>806</v>
      </c>
      <c r="U14" s="18">
        <f>SUM(I14:T14)</f>
        <v>9490</v>
      </c>
      <c r="V14" s="17"/>
      <c r="W14" s="17">
        <f t="shared" si="5"/>
        <v>9954.1</v>
      </c>
      <c r="X14" s="19">
        <f t="shared" si="6"/>
        <v>8990.7999999999993</v>
      </c>
      <c r="Y14" s="17">
        <f>W14</f>
        <v>9954.1</v>
      </c>
      <c r="Z14" s="20">
        <f>L14*G14</f>
        <v>9633</v>
      </c>
      <c r="AA14" s="20">
        <f t="shared" si="7"/>
        <v>9954.1</v>
      </c>
      <c r="AB14" s="20">
        <f t="shared" si="7"/>
        <v>9633</v>
      </c>
      <c r="AC14" s="20">
        <f t="shared" si="7"/>
        <v>9954.1</v>
      </c>
      <c r="AD14" s="20">
        <f t="shared" si="8"/>
        <v>9954.1</v>
      </c>
      <c r="AE14" s="20">
        <f t="shared" si="8"/>
        <v>9633</v>
      </c>
      <c r="AF14" s="20">
        <f t="shared" si="9"/>
        <v>9954.1</v>
      </c>
      <c r="AG14" s="20">
        <f t="shared" si="9"/>
        <v>9633</v>
      </c>
      <c r="AH14" s="20">
        <f t="shared" si="9"/>
        <v>9954.1</v>
      </c>
      <c r="AI14" s="21">
        <f t="shared" ref="AI14:AI17" si="17">SUM(V14:AH14)</f>
        <v>117201.50000000001</v>
      </c>
      <c r="AJ14" s="54">
        <f>AJ13</f>
        <v>17.579999999999998</v>
      </c>
      <c r="AK14" s="55"/>
      <c r="AL14" s="55"/>
      <c r="AM14" s="56"/>
      <c r="AN14" s="16"/>
      <c r="AO14" s="22">
        <f>W14*AJ14</f>
        <v>174993.07799999998</v>
      </c>
      <c r="AP14" s="22">
        <f>AP13</f>
        <v>158058.26399999997</v>
      </c>
      <c r="AQ14" s="22">
        <f>AQ13</f>
        <v>174993.07799999998</v>
      </c>
      <c r="AR14" s="22">
        <f t="shared" si="10"/>
        <v>169348.13999999998</v>
      </c>
      <c r="AS14" s="22">
        <f>AA14*AJ14</f>
        <v>174993.07799999998</v>
      </c>
      <c r="AT14" s="22">
        <f t="shared" si="11"/>
        <v>169348.13999999998</v>
      </c>
      <c r="AU14" s="22">
        <f>AC14*AJ14</f>
        <v>174993.07799999998</v>
      </c>
      <c r="AV14" s="22">
        <f>AC14*AJ14</f>
        <v>174993.07799999998</v>
      </c>
      <c r="AW14" s="22">
        <f t="shared" si="12"/>
        <v>169348.13999999998</v>
      </c>
      <c r="AX14" s="22">
        <f t="shared" si="13"/>
        <v>174993.07799999998</v>
      </c>
      <c r="AY14" s="22">
        <f t="shared" si="14"/>
        <v>169348.13999999998</v>
      </c>
      <c r="AZ14" s="22">
        <f t="shared" si="15"/>
        <v>174993.07799999998</v>
      </c>
      <c r="BA14" s="42">
        <f>BA13</f>
        <v>2060402.38</v>
      </c>
      <c r="BB14" s="28">
        <v>2061000</v>
      </c>
      <c r="BC14" s="50">
        <f t="shared" si="16"/>
        <v>597.62000000011176</v>
      </c>
    </row>
    <row r="15" spans="1:56" ht="57.75" customHeight="1">
      <c r="A15" s="5">
        <v>4</v>
      </c>
      <c r="B15" s="12" t="s">
        <v>10</v>
      </c>
      <c r="C15" s="37" t="s">
        <v>7</v>
      </c>
      <c r="D15" s="7" t="s">
        <v>36</v>
      </c>
      <c r="E15" s="13">
        <v>60</v>
      </c>
      <c r="F15" s="13">
        <v>26</v>
      </c>
      <c r="G15" s="9">
        <v>12.35</v>
      </c>
      <c r="H15" s="1"/>
      <c r="I15" s="16">
        <f t="shared" si="0"/>
        <v>806</v>
      </c>
      <c r="J15" s="16">
        <f t="shared" si="1"/>
        <v>728</v>
      </c>
      <c r="K15" s="16">
        <f>F15*31</f>
        <v>806</v>
      </c>
      <c r="L15" s="16">
        <f t="shared" si="2"/>
        <v>780</v>
      </c>
      <c r="M15" s="17">
        <f>I15</f>
        <v>806</v>
      </c>
      <c r="N15" s="17">
        <f t="shared" si="3"/>
        <v>780</v>
      </c>
      <c r="O15" s="17">
        <f t="shared" si="3"/>
        <v>806</v>
      </c>
      <c r="P15" s="17">
        <f>O15</f>
        <v>806</v>
      </c>
      <c r="Q15" s="17">
        <f>N15</f>
        <v>780</v>
      </c>
      <c r="R15" s="17">
        <f t="shared" si="4"/>
        <v>806</v>
      </c>
      <c r="S15" s="17">
        <f t="shared" si="4"/>
        <v>780</v>
      </c>
      <c r="T15" s="17">
        <f t="shared" si="4"/>
        <v>806</v>
      </c>
      <c r="U15" s="18">
        <f t="shared" ref="U15" si="18">SUM(H15:T15)</f>
        <v>9490</v>
      </c>
      <c r="V15" s="17"/>
      <c r="W15" s="17">
        <f t="shared" si="5"/>
        <v>9954.1</v>
      </c>
      <c r="X15" s="19">
        <f t="shared" si="6"/>
        <v>8990.7999999999993</v>
      </c>
      <c r="Y15" s="17">
        <f>W15</f>
        <v>9954.1</v>
      </c>
      <c r="Z15" s="20">
        <f>L15*G15</f>
        <v>9633</v>
      </c>
      <c r="AA15" s="20">
        <f t="shared" si="7"/>
        <v>9954.1</v>
      </c>
      <c r="AB15" s="20">
        <f t="shared" si="7"/>
        <v>9633</v>
      </c>
      <c r="AC15" s="20">
        <f t="shared" si="7"/>
        <v>9954.1</v>
      </c>
      <c r="AD15" s="20">
        <f t="shared" si="8"/>
        <v>9954.1</v>
      </c>
      <c r="AE15" s="20">
        <f t="shared" si="8"/>
        <v>9633</v>
      </c>
      <c r="AF15" s="20">
        <f t="shared" si="9"/>
        <v>9954.1</v>
      </c>
      <c r="AG15" s="20">
        <f t="shared" si="9"/>
        <v>9633</v>
      </c>
      <c r="AH15" s="20">
        <f t="shared" si="9"/>
        <v>9954.1</v>
      </c>
      <c r="AI15" s="21">
        <f>SUM(W15:AH15)</f>
        <v>117201.50000000001</v>
      </c>
      <c r="AJ15" s="54">
        <f>AJ12</f>
        <v>19.350000000000001</v>
      </c>
      <c r="AK15" s="55"/>
      <c r="AL15" s="55"/>
      <c r="AM15" s="56"/>
      <c r="AN15" s="16"/>
      <c r="AO15" s="22">
        <f>W15*AJ15</f>
        <v>192611.83500000002</v>
      </c>
      <c r="AP15" s="22">
        <f>AJ15*X15</f>
        <v>173971.98</v>
      </c>
      <c r="AQ15" s="22">
        <f>AV15</f>
        <v>192611.83500000002</v>
      </c>
      <c r="AR15" s="22">
        <f t="shared" si="10"/>
        <v>186398.55000000002</v>
      </c>
      <c r="AS15" s="22">
        <f>AA15*AJ15</f>
        <v>192611.83500000002</v>
      </c>
      <c r="AT15" s="22">
        <f t="shared" si="11"/>
        <v>186398.55000000002</v>
      </c>
      <c r="AU15" s="22">
        <f>AC15*AJ15</f>
        <v>192611.83500000002</v>
      </c>
      <c r="AV15" s="22">
        <f>AC15*AJ15</f>
        <v>192611.83500000002</v>
      </c>
      <c r="AW15" s="22">
        <f t="shared" si="12"/>
        <v>186398.55000000002</v>
      </c>
      <c r="AX15" s="22">
        <f t="shared" si="13"/>
        <v>192611.83500000002</v>
      </c>
      <c r="AY15" s="22">
        <f t="shared" si="14"/>
        <v>186398.55000000002</v>
      </c>
      <c r="AZ15" s="22">
        <f t="shared" si="15"/>
        <v>192611.83500000002</v>
      </c>
      <c r="BA15" s="42">
        <f>BA12</f>
        <v>2267849.06</v>
      </c>
      <c r="BB15" s="39">
        <v>2268000</v>
      </c>
      <c r="BC15" s="50">
        <f t="shared" si="16"/>
        <v>150.93999999994412</v>
      </c>
    </row>
    <row r="16" spans="1:56" ht="60" customHeight="1">
      <c r="A16" s="5">
        <v>5</v>
      </c>
      <c r="B16" s="12">
        <v>3</v>
      </c>
      <c r="C16" s="37" t="s">
        <v>27</v>
      </c>
      <c r="D16" s="7" t="s">
        <v>36</v>
      </c>
      <c r="E16" s="13">
        <v>50</v>
      </c>
      <c r="F16" s="13">
        <v>26</v>
      </c>
      <c r="G16" s="9">
        <v>11</v>
      </c>
      <c r="H16" s="1"/>
      <c r="I16" s="16">
        <f t="shared" si="0"/>
        <v>806</v>
      </c>
      <c r="J16" s="16">
        <f t="shared" si="1"/>
        <v>728</v>
      </c>
      <c r="K16" s="16">
        <f>F16*31</f>
        <v>806</v>
      </c>
      <c r="L16" s="16">
        <f t="shared" si="2"/>
        <v>780</v>
      </c>
      <c r="M16" s="17">
        <f>I16</f>
        <v>806</v>
      </c>
      <c r="N16" s="17">
        <f t="shared" si="3"/>
        <v>780</v>
      </c>
      <c r="O16" s="17">
        <f t="shared" si="3"/>
        <v>806</v>
      </c>
      <c r="P16" s="17">
        <f>O16</f>
        <v>806</v>
      </c>
      <c r="Q16" s="17">
        <f>N16</f>
        <v>780</v>
      </c>
      <c r="R16" s="17">
        <f t="shared" si="4"/>
        <v>806</v>
      </c>
      <c r="S16" s="17">
        <f t="shared" si="4"/>
        <v>780</v>
      </c>
      <c r="T16" s="17">
        <f t="shared" si="4"/>
        <v>806</v>
      </c>
      <c r="U16" s="18">
        <f>SUM(I16:T16)</f>
        <v>9490</v>
      </c>
      <c r="V16" s="16"/>
      <c r="W16" s="16">
        <f t="shared" si="5"/>
        <v>8866</v>
      </c>
      <c r="X16" s="19">
        <f t="shared" si="6"/>
        <v>8008</v>
      </c>
      <c r="Y16" s="16">
        <f>K16*G16</f>
        <v>8866</v>
      </c>
      <c r="Z16" s="19">
        <f>L16*G16</f>
        <v>8580</v>
      </c>
      <c r="AA16" s="20">
        <f t="shared" si="7"/>
        <v>8866</v>
      </c>
      <c r="AB16" s="20">
        <f t="shared" si="7"/>
        <v>8580</v>
      </c>
      <c r="AC16" s="20">
        <f t="shared" si="7"/>
        <v>8866</v>
      </c>
      <c r="AD16" s="20">
        <f t="shared" si="8"/>
        <v>8866</v>
      </c>
      <c r="AE16" s="20">
        <f t="shared" si="8"/>
        <v>8580</v>
      </c>
      <c r="AF16" s="20">
        <f>AD16</f>
        <v>8866</v>
      </c>
      <c r="AG16" s="20">
        <f>AE16</f>
        <v>8580</v>
      </c>
      <c r="AH16" s="20">
        <f>AD16</f>
        <v>8866</v>
      </c>
      <c r="AI16" s="21">
        <f t="shared" si="17"/>
        <v>104390</v>
      </c>
      <c r="AJ16" s="54">
        <v>23.75</v>
      </c>
      <c r="AK16" s="55"/>
      <c r="AL16" s="55"/>
      <c r="AM16" s="56"/>
      <c r="AN16" s="16"/>
      <c r="AO16" s="22">
        <f>AJ16*W16</f>
        <v>210567.5</v>
      </c>
      <c r="AP16" s="22">
        <f>AJ16*X16</f>
        <v>190190</v>
      </c>
      <c r="AQ16" s="22">
        <f>AO16</f>
        <v>210567.5</v>
      </c>
      <c r="AR16" s="22">
        <f t="shared" si="10"/>
        <v>203775</v>
      </c>
      <c r="AS16" s="22">
        <f>AO16</f>
        <v>210567.5</v>
      </c>
      <c r="AT16" s="22">
        <f t="shared" si="11"/>
        <v>203775</v>
      </c>
      <c r="AU16" s="22">
        <f>AO16</f>
        <v>210567.5</v>
      </c>
      <c r="AV16" s="22">
        <f>AC16*AJ16</f>
        <v>210567.5</v>
      </c>
      <c r="AW16" s="22">
        <f t="shared" si="12"/>
        <v>203775</v>
      </c>
      <c r="AX16" s="22">
        <f t="shared" si="13"/>
        <v>210567.5</v>
      </c>
      <c r="AY16" s="22">
        <f t="shared" si="14"/>
        <v>203775</v>
      </c>
      <c r="AZ16" s="22">
        <f t="shared" si="15"/>
        <v>210567.5</v>
      </c>
      <c r="BA16" s="42">
        <f t="shared" ref="BA16:BA19" si="19">SUM(AO16:AZ16)</f>
        <v>2479262.5</v>
      </c>
      <c r="BB16" s="40">
        <v>2480000</v>
      </c>
      <c r="BC16" s="50">
        <f t="shared" si="16"/>
        <v>737.5</v>
      </c>
    </row>
    <row r="17" spans="1:55" ht="59.25" customHeight="1">
      <c r="A17" s="5">
        <v>6</v>
      </c>
      <c r="B17" s="12">
        <v>5</v>
      </c>
      <c r="C17" s="37" t="s">
        <v>28</v>
      </c>
      <c r="D17" s="7" t="s">
        <v>34</v>
      </c>
      <c r="E17" s="13">
        <v>99</v>
      </c>
      <c r="F17" s="13">
        <v>36</v>
      </c>
      <c r="G17" s="9">
        <v>5</v>
      </c>
      <c r="H17" s="1"/>
      <c r="I17" s="16">
        <f t="shared" si="0"/>
        <v>1116</v>
      </c>
      <c r="J17" s="16">
        <f t="shared" si="1"/>
        <v>1008</v>
      </c>
      <c r="K17" s="16">
        <v>1116</v>
      </c>
      <c r="L17" s="16">
        <f t="shared" si="2"/>
        <v>1080</v>
      </c>
      <c r="M17" s="17">
        <v>1116</v>
      </c>
      <c r="N17" s="17">
        <v>1080</v>
      </c>
      <c r="O17" s="17">
        <v>1116</v>
      </c>
      <c r="P17" s="17">
        <v>1116</v>
      </c>
      <c r="Q17" s="17">
        <v>1080</v>
      </c>
      <c r="R17" s="17">
        <v>1116</v>
      </c>
      <c r="S17" s="17">
        <v>1080</v>
      </c>
      <c r="T17" s="17">
        <v>1116</v>
      </c>
      <c r="U17" s="18">
        <f>SUM(I17:T17)</f>
        <v>13140</v>
      </c>
      <c r="V17" s="16"/>
      <c r="W17" s="16">
        <f t="shared" si="5"/>
        <v>5580</v>
      </c>
      <c r="X17" s="19">
        <f t="shared" si="6"/>
        <v>5040</v>
      </c>
      <c r="Y17" s="16">
        <v>5580</v>
      </c>
      <c r="Z17" s="19">
        <v>5400</v>
      </c>
      <c r="AA17" s="20">
        <v>5580</v>
      </c>
      <c r="AB17" s="20">
        <v>5400</v>
      </c>
      <c r="AC17" s="20">
        <v>5580</v>
      </c>
      <c r="AD17" s="20">
        <v>5580</v>
      </c>
      <c r="AE17" s="20">
        <v>5400</v>
      </c>
      <c r="AF17" s="20">
        <v>5580</v>
      </c>
      <c r="AG17" s="20">
        <v>5400</v>
      </c>
      <c r="AH17" s="20">
        <v>5580</v>
      </c>
      <c r="AI17" s="21">
        <f t="shared" si="17"/>
        <v>65700</v>
      </c>
      <c r="AJ17" s="54">
        <v>47.03</v>
      </c>
      <c r="AK17" s="55"/>
      <c r="AL17" s="55"/>
      <c r="AM17" s="56"/>
      <c r="AN17" s="16"/>
      <c r="AO17" s="22">
        <f>AJ17*W17</f>
        <v>262427.40000000002</v>
      </c>
      <c r="AP17" s="22">
        <f>AJ17*X17</f>
        <v>237031.2</v>
      </c>
      <c r="AQ17" s="22">
        <f>AO17</f>
        <v>262427.40000000002</v>
      </c>
      <c r="AR17" s="22">
        <f t="shared" si="10"/>
        <v>253962</v>
      </c>
      <c r="AS17" s="22">
        <f>AO17</f>
        <v>262427.40000000002</v>
      </c>
      <c r="AT17" s="22">
        <f t="shared" si="11"/>
        <v>253962</v>
      </c>
      <c r="AU17" s="22">
        <f>AC17*AJ17</f>
        <v>262427.40000000002</v>
      </c>
      <c r="AV17" s="22">
        <f>AC17*AJ17</f>
        <v>262427.40000000002</v>
      </c>
      <c r="AW17" s="22">
        <f t="shared" si="12"/>
        <v>253962</v>
      </c>
      <c r="AX17" s="22">
        <f t="shared" si="13"/>
        <v>262427.40000000002</v>
      </c>
      <c r="AY17" s="22">
        <f t="shared" si="14"/>
        <v>253962</v>
      </c>
      <c r="AZ17" s="22">
        <f t="shared" si="15"/>
        <v>262427.40000000002</v>
      </c>
      <c r="BA17" s="42">
        <f t="shared" si="19"/>
        <v>3089870.9999999995</v>
      </c>
      <c r="BB17" s="28">
        <v>3090000</v>
      </c>
      <c r="BC17" s="50">
        <f t="shared" si="16"/>
        <v>129.00000000046566</v>
      </c>
    </row>
    <row r="18" spans="1:55" ht="54" customHeight="1">
      <c r="A18" s="10">
        <v>7</v>
      </c>
      <c r="B18" s="12">
        <v>11</v>
      </c>
      <c r="C18" s="37" t="s">
        <v>29</v>
      </c>
      <c r="D18" s="7" t="s">
        <v>34</v>
      </c>
      <c r="E18" s="13">
        <v>99</v>
      </c>
      <c r="F18" s="13">
        <v>24</v>
      </c>
      <c r="G18" s="9">
        <v>11.08</v>
      </c>
      <c r="H18" s="1"/>
      <c r="I18" s="16">
        <f t="shared" si="0"/>
        <v>744</v>
      </c>
      <c r="J18" s="16">
        <f t="shared" si="1"/>
        <v>672</v>
      </c>
      <c r="K18" s="16">
        <v>744</v>
      </c>
      <c r="L18" s="16">
        <f t="shared" si="2"/>
        <v>720</v>
      </c>
      <c r="M18" s="17">
        <v>744</v>
      </c>
      <c r="N18" s="17">
        <v>720</v>
      </c>
      <c r="O18" s="17">
        <v>744</v>
      </c>
      <c r="P18" s="17">
        <v>744</v>
      </c>
      <c r="Q18" s="17">
        <v>720</v>
      </c>
      <c r="R18" s="17">
        <v>744</v>
      </c>
      <c r="S18" s="17">
        <v>720</v>
      </c>
      <c r="T18" s="17">
        <v>744</v>
      </c>
      <c r="U18" s="18">
        <f>SUM(I18:T18)</f>
        <v>8760</v>
      </c>
      <c r="V18" s="16"/>
      <c r="W18" s="16">
        <f t="shared" si="5"/>
        <v>8243.52</v>
      </c>
      <c r="X18" s="19">
        <f t="shared" si="6"/>
        <v>7445.76</v>
      </c>
      <c r="Y18" s="16">
        <v>8243.52</v>
      </c>
      <c r="Z18" s="19">
        <v>7977.6</v>
      </c>
      <c r="AA18" s="20">
        <v>8243.52</v>
      </c>
      <c r="AB18" s="20">
        <v>7977.6</v>
      </c>
      <c r="AC18" s="20">
        <v>8243.52</v>
      </c>
      <c r="AD18" s="20">
        <v>8243.52</v>
      </c>
      <c r="AE18" s="20">
        <v>7977.6</v>
      </c>
      <c r="AF18" s="20">
        <v>8243.52</v>
      </c>
      <c r="AG18" s="20">
        <v>7977.6</v>
      </c>
      <c r="AH18" s="20">
        <v>8243.52</v>
      </c>
      <c r="AI18" s="21">
        <f>SUM(W18:AH18)</f>
        <v>97060.800000000017</v>
      </c>
      <c r="AJ18" s="54">
        <v>21.03</v>
      </c>
      <c r="AK18" s="55"/>
      <c r="AL18" s="55"/>
      <c r="AM18" s="56"/>
      <c r="AN18" s="16"/>
      <c r="AO18" s="22">
        <f>AJ18*W18</f>
        <v>173361.22560000001</v>
      </c>
      <c r="AP18" s="22">
        <f>AJ18*X18</f>
        <v>156584.3328</v>
      </c>
      <c r="AQ18" s="22">
        <f>AO18</f>
        <v>173361.22560000001</v>
      </c>
      <c r="AR18" s="22">
        <f t="shared" si="10"/>
        <v>167768.92800000001</v>
      </c>
      <c r="AS18" s="22">
        <f>AA18*AJ18</f>
        <v>173361.22560000001</v>
      </c>
      <c r="AT18" s="22">
        <f t="shared" si="11"/>
        <v>167768.92800000001</v>
      </c>
      <c r="AU18" s="22">
        <f>AC18*AJ18</f>
        <v>173361.22560000001</v>
      </c>
      <c r="AV18" s="22">
        <f>AC18*AJ18</f>
        <v>173361.22560000001</v>
      </c>
      <c r="AW18" s="22">
        <f t="shared" si="12"/>
        <v>167768.92800000001</v>
      </c>
      <c r="AX18" s="22">
        <f t="shared" si="13"/>
        <v>173361.22560000001</v>
      </c>
      <c r="AY18" s="22">
        <f t="shared" si="14"/>
        <v>167768.92800000001</v>
      </c>
      <c r="AZ18" s="22">
        <f t="shared" si="15"/>
        <v>173361.22560000001</v>
      </c>
      <c r="BA18" s="42">
        <v>2041188.66</v>
      </c>
      <c r="BB18" s="28">
        <v>2042000</v>
      </c>
      <c r="BC18" s="50">
        <f t="shared" si="16"/>
        <v>811.34000000008382</v>
      </c>
    </row>
    <row r="19" spans="1:55" ht="54" customHeight="1">
      <c r="A19" s="11">
        <v>8</v>
      </c>
      <c r="B19" s="12">
        <v>12</v>
      </c>
      <c r="C19" s="37" t="s">
        <v>30</v>
      </c>
      <c r="D19" s="7" t="s">
        <v>34</v>
      </c>
      <c r="E19" s="13">
        <v>99</v>
      </c>
      <c r="F19" s="13">
        <v>28</v>
      </c>
      <c r="G19" s="9">
        <v>10</v>
      </c>
      <c r="H19" s="1"/>
      <c r="I19" s="16">
        <f t="shared" si="0"/>
        <v>868</v>
      </c>
      <c r="J19" s="16">
        <f t="shared" si="1"/>
        <v>784</v>
      </c>
      <c r="K19" s="16">
        <f>F19*31</f>
        <v>868</v>
      </c>
      <c r="L19" s="16">
        <f t="shared" si="2"/>
        <v>840</v>
      </c>
      <c r="M19" s="23">
        <f>K19</f>
        <v>868</v>
      </c>
      <c r="N19" s="17">
        <f>L19</f>
        <v>840</v>
      </c>
      <c r="O19" s="23">
        <f>M19</f>
        <v>868</v>
      </c>
      <c r="P19" s="23">
        <f>M19</f>
        <v>868</v>
      </c>
      <c r="Q19" s="17">
        <f>N19</f>
        <v>840</v>
      </c>
      <c r="R19" s="23">
        <f>P19</f>
        <v>868</v>
      </c>
      <c r="S19" s="17">
        <f>Q19</f>
        <v>840</v>
      </c>
      <c r="T19" s="23">
        <f>R19</f>
        <v>868</v>
      </c>
      <c r="U19" s="18">
        <f>SUM(I19:T19)</f>
        <v>10220</v>
      </c>
      <c r="V19" s="23"/>
      <c r="W19" s="23">
        <f>G19*I19</f>
        <v>8680</v>
      </c>
      <c r="X19" s="19">
        <f t="shared" si="6"/>
        <v>7840</v>
      </c>
      <c r="Y19" s="23">
        <f>K19*G19</f>
        <v>8680</v>
      </c>
      <c r="Z19" s="19">
        <f>+L19*G19</f>
        <v>8400</v>
      </c>
      <c r="AA19" s="24">
        <f>W19</f>
        <v>8680</v>
      </c>
      <c r="AB19" s="19">
        <f>Z19</f>
        <v>8400</v>
      </c>
      <c r="AC19" s="24">
        <f>W19</f>
        <v>8680</v>
      </c>
      <c r="AD19" s="24">
        <f>W19</f>
        <v>8680</v>
      </c>
      <c r="AE19" s="19">
        <f>AB19</f>
        <v>8400</v>
      </c>
      <c r="AF19" s="24">
        <f>AC19</f>
        <v>8680</v>
      </c>
      <c r="AG19" s="19">
        <f>AE19</f>
        <v>8400</v>
      </c>
      <c r="AH19" s="24">
        <f>AD19</f>
        <v>8680</v>
      </c>
      <c r="AI19" s="21">
        <f>SUM(W19:AH19)</f>
        <v>102200</v>
      </c>
      <c r="AJ19" s="54">
        <v>15.34</v>
      </c>
      <c r="AK19" s="55"/>
      <c r="AL19" s="55"/>
      <c r="AM19" s="56"/>
      <c r="AN19" s="16"/>
      <c r="AO19" s="22">
        <f>W19*AJ19</f>
        <v>133151.20000000001</v>
      </c>
      <c r="AP19" s="22">
        <f>X19*AJ19</f>
        <v>120265.60000000001</v>
      </c>
      <c r="AQ19" s="22">
        <f>Y19*AJ19</f>
        <v>133151.20000000001</v>
      </c>
      <c r="AR19" s="22">
        <f>AJ19*Z19</f>
        <v>128856</v>
      </c>
      <c r="AS19" s="22">
        <f>AA19*AJ19</f>
        <v>133151.20000000001</v>
      </c>
      <c r="AT19" s="22">
        <f>AR19</f>
        <v>128856</v>
      </c>
      <c r="AU19" s="22">
        <f>AC19*AJ19</f>
        <v>133151.20000000001</v>
      </c>
      <c r="AV19" s="22">
        <f>AD19*AJ19</f>
        <v>133151.20000000001</v>
      </c>
      <c r="AW19" s="22">
        <f t="shared" si="12"/>
        <v>128856</v>
      </c>
      <c r="AX19" s="22">
        <f t="shared" si="13"/>
        <v>133151.20000000001</v>
      </c>
      <c r="AY19" s="22">
        <f t="shared" si="14"/>
        <v>128856</v>
      </c>
      <c r="AZ19" s="22">
        <f t="shared" si="15"/>
        <v>133151.20000000001</v>
      </c>
      <c r="BA19" s="42">
        <f t="shared" si="19"/>
        <v>1567747.9999999998</v>
      </c>
      <c r="BB19" s="28">
        <v>1568000</v>
      </c>
      <c r="BC19" s="50">
        <f t="shared" si="16"/>
        <v>252.00000000023283</v>
      </c>
    </row>
    <row r="20" spans="1:55" ht="57" customHeight="1">
      <c r="A20" s="11">
        <v>9</v>
      </c>
      <c r="B20" s="12">
        <v>8</v>
      </c>
      <c r="C20" s="37" t="s">
        <v>38</v>
      </c>
      <c r="D20" s="6" t="s">
        <v>30</v>
      </c>
      <c r="E20" s="13">
        <v>99</v>
      </c>
      <c r="F20" s="14" t="s">
        <v>35</v>
      </c>
      <c r="G20" s="9">
        <v>7</v>
      </c>
      <c r="H20" s="1"/>
      <c r="I20" s="16">
        <v>0</v>
      </c>
      <c r="J20" s="16">
        <v>0</v>
      </c>
      <c r="K20" s="16">
        <v>0</v>
      </c>
      <c r="L20" s="16">
        <v>0</v>
      </c>
      <c r="M20" s="23">
        <v>558</v>
      </c>
      <c r="N20" s="17">
        <v>540</v>
      </c>
      <c r="O20" s="23">
        <v>558</v>
      </c>
      <c r="P20" s="23">
        <v>558</v>
      </c>
      <c r="Q20" s="17">
        <v>540</v>
      </c>
      <c r="R20" s="23">
        <v>0</v>
      </c>
      <c r="S20" s="17">
        <v>0</v>
      </c>
      <c r="T20" s="23">
        <v>0</v>
      </c>
      <c r="U20" s="18">
        <f>SUM(I20:T20)</f>
        <v>2754</v>
      </c>
      <c r="V20" s="23"/>
      <c r="W20" s="23">
        <f>I20*G20</f>
        <v>0</v>
      </c>
      <c r="X20" s="19">
        <v>0</v>
      </c>
      <c r="Y20" s="23">
        <v>0</v>
      </c>
      <c r="Z20" s="19">
        <v>0</v>
      </c>
      <c r="AA20" s="24">
        <f>M20*G20</f>
        <v>3906</v>
      </c>
      <c r="AB20" s="19">
        <f>G20*N20</f>
        <v>3780</v>
      </c>
      <c r="AC20" s="24">
        <f>G20*O20</f>
        <v>3906</v>
      </c>
      <c r="AD20" s="24">
        <f>P20*G20</f>
        <v>3906</v>
      </c>
      <c r="AE20" s="19">
        <f>G20*Q20</f>
        <v>3780</v>
      </c>
      <c r="AF20" s="24">
        <v>0</v>
      </c>
      <c r="AG20" s="19">
        <v>0</v>
      </c>
      <c r="AH20" s="24">
        <v>0</v>
      </c>
      <c r="AI20" s="21">
        <f>SUM(W20:AH20)</f>
        <v>19278</v>
      </c>
      <c r="AJ20" s="54">
        <v>15.56</v>
      </c>
      <c r="AK20" s="55"/>
      <c r="AL20" s="55"/>
      <c r="AM20" s="56"/>
      <c r="AN20" s="16"/>
      <c r="AO20" s="22">
        <v>0</v>
      </c>
      <c r="AP20" s="22">
        <v>0</v>
      </c>
      <c r="AQ20" s="22">
        <v>0</v>
      </c>
      <c r="AR20" s="22">
        <v>0</v>
      </c>
      <c r="AS20" s="22">
        <f>AJ20*AA20</f>
        <v>60777.36</v>
      </c>
      <c r="AT20" s="22">
        <f>AB20*AJ20</f>
        <v>58816.800000000003</v>
      </c>
      <c r="AU20" s="22">
        <f>AC20*AJ20</f>
        <v>60777.36</v>
      </c>
      <c r="AV20" s="22">
        <f>AD20*AJ20</f>
        <v>60777.36</v>
      </c>
      <c r="AW20" s="22">
        <f t="shared" si="12"/>
        <v>58816.800000000003</v>
      </c>
      <c r="AX20" s="22">
        <v>0</v>
      </c>
      <c r="AY20" s="22">
        <v>0</v>
      </c>
      <c r="AZ20" s="22">
        <v>0</v>
      </c>
      <c r="BA20" s="42">
        <f>SUM(AS20:AZ20)</f>
        <v>299965.68</v>
      </c>
      <c r="BB20" s="41">
        <v>300000</v>
      </c>
      <c r="BC20" s="50">
        <f t="shared" si="16"/>
        <v>34.320000000006985</v>
      </c>
    </row>
    <row r="21" spans="1:55" ht="54.75" customHeight="1">
      <c r="A21" s="11">
        <v>10</v>
      </c>
      <c r="B21" s="12">
        <v>9</v>
      </c>
      <c r="C21" s="37" t="s">
        <v>32</v>
      </c>
      <c r="D21" s="7" t="s">
        <v>33</v>
      </c>
      <c r="E21" s="13">
        <v>60</v>
      </c>
      <c r="F21" s="14" t="s">
        <v>35</v>
      </c>
      <c r="G21" s="8">
        <v>14.15</v>
      </c>
      <c r="H21" s="1"/>
      <c r="I21" s="16">
        <v>0</v>
      </c>
      <c r="J21" s="16">
        <v>0</v>
      </c>
      <c r="K21" s="16">
        <v>0</v>
      </c>
      <c r="L21" s="16">
        <v>0</v>
      </c>
      <c r="M21" s="23">
        <v>440</v>
      </c>
      <c r="N21" s="17">
        <v>540</v>
      </c>
      <c r="O21" s="23">
        <v>558</v>
      </c>
      <c r="P21" s="23">
        <v>558</v>
      </c>
      <c r="Q21" s="17">
        <v>480</v>
      </c>
      <c r="R21" s="23">
        <v>0</v>
      </c>
      <c r="S21" s="17">
        <v>0</v>
      </c>
      <c r="T21" s="23">
        <v>0</v>
      </c>
      <c r="U21" s="18">
        <f>SUM(H21:T21)</f>
        <v>2576</v>
      </c>
      <c r="V21" s="23"/>
      <c r="W21" s="23">
        <v>0</v>
      </c>
      <c r="X21" s="19">
        <f>J21*G21</f>
        <v>0</v>
      </c>
      <c r="Y21" s="23">
        <v>0</v>
      </c>
      <c r="Z21" s="19">
        <v>0</v>
      </c>
      <c r="AA21" s="24">
        <f>M21*G21</f>
        <v>6226</v>
      </c>
      <c r="AB21" s="19">
        <f>N21*G21</f>
        <v>7641</v>
      </c>
      <c r="AC21" s="24">
        <f>O21*G21</f>
        <v>7895.7</v>
      </c>
      <c r="AD21" s="24">
        <f>G21*P21</f>
        <v>7895.7</v>
      </c>
      <c r="AE21" s="19">
        <f>Q21*G21</f>
        <v>6792</v>
      </c>
      <c r="AF21" s="24">
        <v>0</v>
      </c>
      <c r="AG21" s="19">
        <v>0</v>
      </c>
      <c r="AH21" s="24">
        <v>0</v>
      </c>
      <c r="AI21" s="21">
        <f>SUM(AA21:AE21)</f>
        <v>36450.400000000001</v>
      </c>
      <c r="AJ21" s="54">
        <v>31.82</v>
      </c>
      <c r="AK21" s="56"/>
      <c r="AL21" s="54">
        <v>36.340000000000003</v>
      </c>
      <c r="AM21" s="56"/>
      <c r="AN21" s="16"/>
      <c r="AO21" s="22">
        <v>0</v>
      </c>
      <c r="AP21" s="22">
        <f>AL21*X21</f>
        <v>0</v>
      </c>
      <c r="AQ21" s="22">
        <v>0</v>
      </c>
      <c r="AR21" s="22">
        <v>0</v>
      </c>
      <c r="AS21" s="22">
        <f>AA21*AJ21</f>
        <v>198111.32</v>
      </c>
      <c r="AT21" s="25">
        <f>AL21*AB21</f>
        <v>277673.94</v>
      </c>
      <c r="AU21" s="22">
        <f>AC21*AL21</f>
        <v>286929.73800000001</v>
      </c>
      <c r="AV21" s="22">
        <f>AD21*AL21</f>
        <v>286929.73800000001</v>
      </c>
      <c r="AW21" s="22">
        <f>AE21*AL21</f>
        <v>246821.28000000003</v>
      </c>
      <c r="AX21" s="22">
        <v>0</v>
      </c>
      <c r="AY21" s="22">
        <v>0</v>
      </c>
      <c r="AZ21" s="22">
        <v>0</v>
      </c>
      <c r="BA21" s="42">
        <f>SUM(AS21:AW21)</f>
        <v>1296466.0160000001</v>
      </c>
      <c r="BB21" s="41">
        <v>1297000</v>
      </c>
      <c r="BC21" s="50">
        <f t="shared" si="16"/>
        <v>533.98399999993853</v>
      </c>
    </row>
    <row r="22" spans="1:55" ht="55.5" customHeight="1">
      <c r="A22" s="11">
        <v>11</v>
      </c>
      <c r="B22" s="31">
        <v>7</v>
      </c>
      <c r="C22" s="38" t="s">
        <v>40</v>
      </c>
      <c r="D22" s="32" t="s">
        <v>36</v>
      </c>
      <c r="E22" s="33">
        <v>43</v>
      </c>
      <c r="F22" s="34" t="s">
        <v>35</v>
      </c>
      <c r="G22" s="35">
        <v>9</v>
      </c>
      <c r="H22" s="36"/>
      <c r="I22" s="19">
        <v>0</v>
      </c>
      <c r="J22" s="19">
        <v>0</v>
      </c>
      <c r="K22" s="19">
        <v>0</v>
      </c>
      <c r="L22" s="19">
        <v>0</v>
      </c>
      <c r="M22" s="24">
        <f>6*31</f>
        <v>186</v>
      </c>
      <c r="N22" s="20">
        <f>6*30</f>
        <v>180</v>
      </c>
      <c r="O22" s="24">
        <f>6*31</f>
        <v>186</v>
      </c>
      <c r="P22" s="24">
        <v>186</v>
      </c>
      <c r="Q22" s="20">
        <v>180</v>
      </c>
      <c r="R22" s="24">
        <v>0</v>
      </c>
      <c r="S22" s="20">
        <v>0</v>
      </c>
      <c r="T22" s="24">
        <v>0</v>
      </c>
      <c r="U22" s="45">
        <f>M22+N22+O22+P22+Q22</f>
        <v>918</v>
      </c>
      <c r="V22" s="24"/>
      <c r="W22" s="24">
        <v>0</v>
      </c>
      <c r="X22" s="19">
        <v>0</v>
      </c>
      <c r="Y22" s="24">
        <v>0</v>
      </c>
      <c r="Z22" s="19">
        <v>0</v>
      </c>
      <c r="AA22" s="24">
        <f>M22*G22</f>
        <v>1674</v>
      </c>
      <c r="AB22" s="19">
        <f>G22*N22</f>
        <v>1620</v>
      </c>
      <c r="AC22" s="24">
        <f>O22*G22</f>
        <v>1674</v>
      </c>
      <c r="AD22" s="24">
        <f>P22*G22</f>
        <v>1674</v>
      </c>
      <c r="AE22" s="19">
        <f>Q22*G22</f>
        <v>1620</v>
      </c>
      <c r="AF22" s="24">
        <v>0</v>
      </c>
      <c r="AG22" s="19">
        <v>0</v>
      </c>
      <c r="AH22" s="24">
        <v>0</v>
      </c>
      <c r="AI22" s="46">
        <f>SUM(W22:AH22)</f>
        <v>8262</v>
      </c>
      <c r="AJ22" s="57">
        <v>34.729999999999997</v>
      </c>
      <c r="AK22" s="58"/>
      <c r="AL22" s="58"/>
      <c r="AM22" s="59"/>
      <c r="AN22" s="19"/>
      <c r="AO22" s="47">
        <v>0</v>
      </c>
      <c r="AP22" s="47">
        <v>0</v>
      </c>
      <c r="AQ22" s="47">
        <v>0</v>
      </c>
      <c r="AR22" s="47">
        <v>0</v>
      </c>
      <c r="AS22" s="47">
        <f>AJ22*AA22</f>
        <v>58138.02</v>
      </c>
      <c r="AT22" s="47">
        <f>AJ22*AB22</f>
        <v>56262.6</v>
      </c>
      <c r="AU22" s="47">
        <f>AJ22*AC22</f>
        <v>58138.02</v>
      </c>
      <c r="AV22" s="47">
        <f>AD22*AJ22</f>
        <v>58138.02</v>
      </c>
      <c r="AW22" s="47">
        <f>AJ22*AE22</f>
        <v>56262.6</v>
      </c>
      <c r="AX22" s="47">
        <v>0</v>
      </c>
      <c r="AY22" s="47">
        <v>0</v>
      </c>
      <c r="AZ22" s="47">
        <v>0</v>
      </c>
      <c r="BA22" s="42">
        <f>SUM(AO22:AZ22)</f>
        <v>286939.25999999995</v>
      </c>
      <c r="BB22" s="48">
        <v>287000</v>
      </c>
      <c r="BC22" s="50">
        <f t="shared" si="16"/>
        <v>60.740000000048894</v>
      </c>
    </row>
    <row r="23" spans="1:55" ht="55.5" customHeight="1">
      <c r="A23" s="11">
        <v>12</v>
      </c>
      <c r="B23" s="15">
        <v>1</v>
      </c>
      <c r="C23" s="37" t="s">
        <v>39</v>
      </c>
      <c r="D23" s="7" t="s">
        <v>36</v>
      </c>
      <c r="E23" s="13">
        <v>44</v>
      </c>
      <c r="F23" s="13">
        <v>18</v>
      </c>
      <c r="G23" s="9">
        <v>8.6</v>
      </c>
      <c r="H23" s="1"/>
      <c r="I23" s="16">
        <f>F23*31</f>
        <v>558</v>
      </c>
      <c r="J23" s="16">
        <f>F23*28</f>
        <v>504</v>
      </c>
      <c r="K23" s="16">
        <f>F23*31</f>
        <v>558</v>
      </c>
      <c r="L23" s="16">
        <f>F23*30</f>
        <v>540</v>
      </c>
      <c r="M23" s="23">
        <f>K23</f>
        <v>558</v>
      </c>
      <c r="N23" s="17">
        <f>L23</f>
        <v>540</v>
      </c>
      <c r="O23" s="23">
        <f>M23</f>
        <v>558</v>
      </c>
      <c r="P23" s="23">
        <f>M23</f>
        <v>558</v>
      </c>
      <c r="Q23" s="17">
        <f>N23</f>
        <v>540</v>
      </c>
      <c r="R23" s="23">
        <f>O23</f>
        <v>558</v>
      </c>
      <c r="S23" s="17">
        <f>Q23</f>
        <v>540</v>
      </c>
      <c r="T23" s="23">
        <f>R23</f>
        <v>558</v>
      </c>
      <c r="U23" s="18">
        <f>SUM(I23:T23)</f>
        <v>6570</v>
      </c>
      <c r="V23" s="23"/>
      <c r="W23" s="23">
        <f>I23*G23</f>
        <v>4798.8</v>
      </c>
      <c r="X23" s="19">
        <f>J23*G23</f>
        <v>4334.3999999999996</v>
      </c>
      <c r="Y23" s="23">
        <f>K23*G23</f>
        <v>4798.8</v>
      </c>
      <c r="Z23" s="19">
        <f>L23*G23</f>
        <v>4644</v>
      </c>
      <c r="AA23" s="24">
        <f>Y23</f>
        <v>4798.8</v>
      </c>
      <c r="AB23" s="19">
        <f>Z23</f>
        <v>4644</v>
      </c>
      <c r="AC23" s="24">
        <f>AA23</f>
        <v>4798.8</v>
      </c>
      <c r="AD23" s="24">
        <f>AC23</f>
        <v>4798.8</v>
      </c>
      <c r="AE23" s="19">
        <f>AB23</f>
        <v>4644</v>
      </c>
      <c r="AF23" s="24">
        <f>AD23</f>
        <v>4798.8</v>
      </c>
      <c r="AG23" s="19">
        <f>AE23</f>
        <v>4644</v>
      </c>
      <c r="AH23" s="24">
        <f>AF23</f>
        <v>4798.8</v>
      </c>
      <c r="AI23" s="21">
        <f>SUM(W23:AH23)</f>
        <v>56502.000000000007</v>
      </c>
      <c r="AJ23" s="54">
        <v>17.87</v>
      </c>
      <c r="AK23" s="55"/>
      <c r="AL23" s="55"/>
      <c r="AM23" s="56"/>
      <c r="AN23" s="16"/>
      <c r="AO23" s="22">
        <f>W23*AJ23</f>
        <v>85754.556000000011</v>
      </c>
      <c r="AP23" s="22">
        <f>X23*AJ23</f>
        <v>77455.728000000003</v>
      </c>
      <c r="AQ23" s="22">
        <f>Y23*AJ23</f>
        <v>85754.556000000011</v>
      </c>
      <c r="AR23" s="22">
        <f>AJ23*Z23</f>
        <v>82988.28</v>
      </c>
      <c r="AS23" s="22">
        <f>AA23*AJ23</f>
        <v>85754.556000000011</v>
      </c>
      <c r="AT23" s="22">
        <f>AR23</f>
        <v>82988.28</v>
      </c>
      <c r="AU23" s="22">
        <f>AS23</f>
        <v>85754.556000000011</v>
      </c>
      <c r="AV23" s="22">
        <f>AS23</f>
        <v>85754.556000000011</v>
      </c>
      <c r="AW23" s="22">
        <f>AJ23*AE23</f>
        <v>82988.28</v>
      </c>
      <c r="AX23" s="22">
        <f>AV23</f>
        <v>85754.556000000011</v>
      </c>
      <c r="AY23" s="22">
        <f>AW23</f>
        <v>82988.28</v>
      </c>
      <c r="AZ23" s="22">
        <f>AX23</f>
        <v>85754.556000000011</v>
      </c>
      <c r="BA23" s="42">
        <v>1009690.77</v>
      </c>
      <c r="BB23" s="28">
        <v>1010000</v>
      </c>
      <c r="BC23" s="51">
        <f t="shared" si="16"/>
        <v>309.22999999998137</v>
      </c>
    </row>
    <row r="24" spans="1:55" ht="60.75" customHeight="1">
      <c r="A24" s="78" t="s">
        <v>31</v>
      </c>
      <c r="B24" s="79"/>
      <c r="C24" s="79"/>
      <c r="D24" s="79"/>
      <c r="E24" s="79"/>
      <c r="F24" s="79"/>
      <c r="G24" s="80"/>
      <c r="H24" s="1">
        <f>SUM(H12:H21)</f>
        <v>0</v>
      </c>
      <c r="I24" s="16">
        <f t="shared" ref="I24:T24" si="20">SUM(I12:I23)</f>
        <v>7316</v>
      </c>
      <c r="J24" s="16">
        <f t="shared" si="20"/>
        <v>6608</v>
      </c>
      <c r="K24" s="16">
        <f t="shared" si="20"/>
        <v>7316</v>
      </c>
      <c r="L24" s="16">
        <f t="shared" si="20"/>
        <v>7080</v>
      </c>
      <c r="M24" s="16">
        <f t="shared" si="20"/>
        <v>8500</v>
      </c>
      <c r="N24" s="16">
        <f t="shared" si="20"/>
        <v>8340</v>
      </c>
      <c r="O24" s="16">
        <f t="shared" si="20"/>
        <v>8618</v>
      </c>
      <c r="P24" s="16">
        <f t="shared" si="20"/>
        <v>8618</v>
      </c>
      <c r="Q24" s="16">
        <f t="shared" si="20"/>
        <v>8280</v>
      </c>
      <c r="R24" s="16">
        <f t="shared" si="20"/>
        <v>7316</v>
      </c>
      <c r="S24" s="16">
        <f t="shared" si="20"/>
        <v>7080</v>
      </c>
      <c r="T24" s="16">
        <f t="shared" si="20"/>
        <v>7316</v>
      </c>
      <c r="U24" s="18">
        <f>U23+U21+U20+U19+U18+U17+U16+U15+U14+U13+U12</f>
        <v>91470</v>
      </c>
      <c r="V24" s="16"/>
      <c r="W24" s="16">
        <f t="shared" ref="W24:AH24" si="21">SUM(W12:W23)</f>
        <v>75984.72</v>
      </c>
      <c r="X24" s="16">
        <f t="shared" si="21"/>
        <v>68631.360000000001</v>
      </c>
      <c r="Y24" s="16">
        <f t="shared" si="21"/>
        <v>75984.72</v>
      </c>
      <c r="Z24" s="16">
        <f t="shared" si="21"/>
        <v>73533.600000000006</v>
      </c>
      <c r="AA24" s="16">
        <f t="shared" si="21"/>
        <v>87790.720000000001</v>
      </c>
      <c r="AB24" s="16">
        <f t="shared" si="21"/>
        <v>86574.6</v>
      </c>
      <c r="AC24" s="16">
        <f t="shared" si="21"/>
        <v>89460.42</v>
      </c>
      <c r="AD24" s="16">
        <f t="shared" si="21"/>
        <v>89460.42</v>
      </c>
      <c r="AE24" s="16">
        <f t="shared" si="21"/>
        <v>85725.6</v>
      </c>
      <c r="AF24" s="16">
        <f t="shared" si="21"/>
        <v>75984.72</v>
      </c>
      <c r="AG24" s="16">
        <f t="shared" si="21"/>
        <v>73533.600000000006</v>
      </c>
      <c r="AH24" s="16">
        <f t="shared" si="21"/>
        <v>75984.72</v>
      </c>
      <c r="AI24" s="27">
        <f>SUM(AI12:AI23)</f>
        <v>958649.20000000007</v>
      </c>
      <c r="AJ24" s="84"/>
      <c r="AK24" s="85"/>
      <c r="AL24" s="85"/>
      <c r="AM24" s="86"/>
      <c r="AN24" s="26"/>
      <c r="AO24" s="52">
        <v>1600471.73</v>
      </c>
      <c r="AP24" s="52">
        <v>1445587.34</v>
      </c>
      <c r="AQ24" s="52">
        <v>1600471.73</v>
      </c>
      <c r="AR24" s="52">
        <f t="shared" ref="AR24:AY24" si="22">SUM(AR12:AR23)</f>
        <v>1548843.588</v>
      </c>
      <c r="AS24" s="52">
        <v>1917498.43</v>
      </c>
      <c r="AT24" s="52">
        <f t="shared" si="22"/>
        <v>1941596.9280000001</v>
      </c>
      <c r="AU24" s="52">
        <v>1998543.97</v>
      </c>
      <c r="AV24" s="52">
        <v>1998543.97</v>
      </c>
      <c r="AW24" s="52">
        <f t="shared" si="22"/>
        <v>1910744.2680000002</v>
      </c>
      <c r="AX24" s="52">
        <v>1600471.73</v>
      </c>
      <c r="AY24" s="52">
        <f t="shared" si="22"/>
        <v>1548843.588</v>
      </c>
      <c r="AZ24" s="52">
        <v>1600471.73</v>
      </c>
      <c r="BA24" s="43">
        <f>SUM(BA12:BA23)</f>
        <v>20727634.765999999</v>
      </c>
      <c r="BB24" s="30"/>
      <c r="BC24" s="50">
        <f>BC23+BC22+BC21+BC20+BC19+BC18+BC17+BC16+BC15+BC14+BC13+BC12</f>
        <v>4365.2340000008699</v>
      </c>
    </row>
    <row r="25" spans="1:55">
      <c r="AP25" t="s">
        <v>43</v>
      </c>
      <c r="BB25" s="30"/>
    </row>
    <row r="26" spans="1:55">
      <c r="E26" s="81"/>
      <c r="F26" s="83"/>
      <c r="G26" s="83"/>
      <c r="H26" s="83"/>
      <c r="I26" s="83"/>
      <c r="J26" s="83"/>
      <c r="Q26" s="82"/>
      <c r="R26" s="83"/>
      <c r="S26" s="83"/>
      <c r="T26" s="83"/>
      <c r="Z26" s="81"/>
      <c r="AA26" s="81"/>
      <c r="AB26" s="81"/>
      <c r="AC26" s="81"/>
      <c r="AD26" s="81"/>
      <c r="AE26" s="81"/>
      <c r="AH26" s="81"/>
      <c r="AI26" s="83"/>
      <c r="AJ26" s="83"/>
      <c r="AK26" s="83"/>
      <c r="AL26" s="83"/>
      <c r="AM26" s="83"/>
      <c r="AN26" s="83"/>
      <c r="AO26" s="83"/>
      <c r="AP26" s="83"/>
      <c r="AT26" s="81"/>
      <c r="AU26" s="83"/>
      <c r="AV26" s="83"/>
      <c r="AW26" s="83"/>
      <c r="AX26" s="82"/>
      <c r="AY26" s="83"/>
      <c r="AZ26" s="83"/>
      <c r="BA26" s="83"/>
      <c r="BB26" s="28"/>
    </row>
    <row r="27" spans="1:55" ht="21.75" customHeight="1"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1"/>
      <c r="AZ27" s="83"/>
      <c r="BA27" s="83"/>
      <c r="BB27" s="44"/>
    </row>
    <row r="28" spans="1:55" ht="4.5" customHeight="1"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</row>
    <row r="29" spans="1:55"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BB29" s="29"/>
    </row>
    <row r="30" spans="1:55" ht="25.5" customHeight="1"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BB30" s="29">
        <f>SUM(AO24:AZ24)</f>
        <v>20712089.002</v>
      </c>
      <c r="BC30" s="29">
        <f>SUM(BA12:BA23)</f>
        <v>20727634.765999999</v>
      </c>
    </row>
    <row r="31" spans="1:55"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</row>
    <row r="32" spans="1:55"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</row>
    <row r="33" spans="54:54">
      <c r="BB33" s="29"/>
    </row>
  </sheetData>
  <mergeCells count="89">
    <mergeCell ref="R4:X4"/>
    <mergeCell ref="AZ9:AZ10"/>
    <mergeCell ref="AN9:AN10"/>
    <mergeCell ref="AP9:AP10"/>
    <mergeCell ref="AQ9:AQ10"/>
    <mergeCell ref="AR9:AR10"/>
    <mergeCell ref="AS9:AS10"/>
    <mergeCell ref="AC9:AC10"/>
    <mergeCell ref="AD9:AD10"/>
    <mergeCell ref="AE9:AE10"/>
    <mergeCell ref="AT9:AT10"/>
    <mergeCell ref="AF9:AF10"/>
    <mergeCell ref="AG9:AG10"/>
    <mergeCell ref="AH9:AH10"/>
    <mergeCell ref="AI9:AI10"/>
    <mergeCell ref="H8:U8"/>
    <mergeCell ref="I9:I10"/>
    <mergeCell ref="AO9:AO10"/>
    <mergeCell ref="Z9:Z10"/>
    <mergeCell ref="AA9:AA10"/>
    <mergeCell ref="AB9:AB10"/>
    <mergeCell ref="K9:K10"/>
    <mergeCell ref="L9:L10"/>
    <mergeCell ref="Q9:Q10"/>
    <mergeCell ref="R9:R10"/>
    <mergeCell ref="S9:S10"/>
    <mergeCell ref="W9:W10"/>
    <mergeCell ref="AJ8:AM10"/>
    <mergeCell ref="AS1:BA1"/>
    <mergeCell ref="C27:AX27"/>
    <mergeCell ref="F8:F10"/>
    <mergeCell ref="U9:U10"/>
    <mergeCell ref="M9:M10"/>
    <mergeCell ref="N9:N10"/>
    <mergeCell ref="O9:O10"/>
    <mergeCell ref="P9:P10"/>
    <mergeCell ref="V8:AI8"/>
    <mergeCell ref="V9:V10"/>
    <mergeCell ref="X9:X10"/>
    <mergeCell ref="Y9:Y10"/>
    <mergeCell ref="G8:G10"/>
    <mergeCell ref="H9:H10"/>
    <mergeCell ref="J9:J10"/>
    <mergeCell ref="T9:T10"/>
    <mergeCell ref="C29:AY29"/>
    <mergeCell ref="C30:AY30"/>
    <mergeCell ref="C31:AY31"/>
    <mergeCell ref="C32:AY32"/>
    <mergeCell ref="C28:AY28"/>
    <mergeCell ref="A24:G24"/>
    <mergeCell ref="Z26:AE26"/>
    <mergeCell ref="AX26:BA26"/>
    <mergeCell ref="AT26:AW26"/>
    <mergeCell ref="AY27:BA27"/>
    <mergeCell ref="AH26:AP26"/>
    <mergeCell ref="Q26:T26"/>
    <mergeCell ref="E26:J26"/>
    <mergeCell ref="AJ24:AM24"/>
    <mergeCell ref="AP2:BA2"/>
    <mergeCell ref="AP3:BA3"/>
    <mergeCell ref="BA9:BA10"/>
    <mergeCell ref="AN8:BA8"/>
    <mergeCell ref="A6:BA6"/>
    <mergeCell ref="A5:BA5"/>
    <mergeCell ref="AU9:AU10"/>
    <mergeCell ref="AV9:AV10"/>
    <mergeCell ref="AW9:AW10"/>
    <mergeCell ref="AX9:AX10"/>
    <mergeCell ref="AY9:AY10"/>
    <mergeCell ref="A8:A10"/>
    <mergeCell ref="B8:B10"/>
    <mergeCell ref="C8:C10"/>
    <mergeCell ref="D8:D10"/>
    <mergeCell ref="E8:E10"/>
    <mergeCell ref="AI4:BA4"/>
    <mergeCell ref="AJ19:AM19"/>
    <mergeCell ref="AJ20:AM20"/>
    <mergeCell ref="AJ22:AM22"/>
    <mergeCell ref="AJ23:AM23"/>
    <mergeCell ref="AJ21:AK21"/>
    <mergeCell ref="AJ11:AM11"/>
    <mergeCell ref="AJ12:AM12"/>
    <mergeCell ref="AJ13:AM13"/>
    <mergeCell ref="AJ14:AM14"/>
    <mergeCell ref="AJ15:AM15"/>
    <mergeCell ref="AJ16:AM16"/>
    <mergeCell ref="AJ17:AM17"/>
    <mergeCell ref="AJ18:AM18"/>
    <mergeCell ref="AL21:AM21"/>
  </mergeCells>
  <pageMargins left="3.937007874015748E-2" right="3.937007874015748E-2" top="0.15748031496062992" bottom="0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2021-06-17T07:50:56Z</dcterms:modified>
</cp:coreProperties>
</file>